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25" windowWidth="17775" windowHeight="7320" activeTab="2"/>
  </bookViews>
  <sheets>
    <sheet name="Capital Expenses" sheetId="2" r:id="rId1"/>
    <sheet name="Startup Worksheet" sheetId="1" r:id="rId2"/>
    <sheet name="Cashflow" sheetId="3" r:id="rId3"/>
    <sheet name="Income Statement" sheetId="4" r:id="rId4"/>
    <sheet name="Balance Sheet" sheetId="5" r:id="rId5"/>
  </sheets>
  <calcPr calcId="125725"/>
</workbook>
</file>

<file path=xl/calcChain.xml><?xml version="1.0" encoding="utf-8"?>
<calcChain xmlns="http://schemas.openxmlformats.org/spreadsheetml/2006/main">
  <c r="G20" i="5"/>
  <c r="G19"/>
  <c r="G17"/>
  <c r="G18"/>
  <c r="G16"/>
  <c r="B30"/>
  <c r="B25"/>
  <c r="B15"/>
  <c r="B8"/>
  <c r="N30" i="4" l="1"/>
  <c r="N31" s="1"/>
  <c r="M30"/>
  <c r="M31" s="1"/>
  <c r="J30"/>
  <c r="J31" s="1"/>
  <c r="I30"/>
  <c r="I31" s="1"/>
  <c r="F30"/>
  <c r="F31" s="1"/>
  <c r="E30"/>
  <c r="E31" s="1"/>
  <c r="O28"/>
  <c r="N28"/>
  <c r="M28"/>
  <c r="L28"/>
  <c r="K28"/>
  <c r="J28"/>
  <c r="I28"/>
  <c r="H28"/>
  <c r="G28"/>
  <c r="F28"/>
  <c r="E28"/>
  <c r="D28"/>
  <c r="P26"/>
  <c r="P25"/>
  <c r="P24"/>
  <c r="P23"/>
  <c r="P22"/>
  <c r="P21"/>
  <c r="P20"/>
  <c r="P19"/>
  <c r="P18"/>
  <c r="P17"/>
  <c r="P16"/>
  <c r="P28" s="1"/>
  <c r="O12"/>
  <c r="O30" s="1"/>
  <c r="O31" s="1"/>
  <c r="N12"/>
  <c r="M12"/>
  <c r="L12"/>
  <c r="L30" s="1"/>
  <c r="L31" s="1"/>
  <c r="K12"/>
  <c r="K30" s="1"/>
  <c r="K31" s="1"/>
  <c r="J12"/>
  <c r="I12"/>
  <c r="H12"/>
  <c r="H30" s="1"/>
  <c r="H31" s="1"/>
  <c r="G12"/>
  <c r="G30" s="1"/>
  <c r="G31" s="1"/>
  <c r="F12"/>
  <c r="E12"/>
  <c r="P12" s="1"/>
  <c r="P30" s="1"/>
  <c r="D12"/>
  <c r="D30" s="1"/>
  <c r="P10"/>
  <c r="P9"/>
  <c r="P5"/>
  <c r="C41" i="3"/>
  <c r="L39"/>
  <c r="K39"/>
  <c r="H39"/>
  <c r="G39"/>
  <c r="D39"/>
  <c r="D42" s="1"/>
  <c r="E41" s="1"/>
  <c r="C39"/>
  <c r="C42" s="1"/>
  <c r="D41" s="1"/>
  <c r="N37"/>
  <c r="M37"/>
  <c r="L37"/>
  <c r="K37"/>
  <c r="J37"/>
  <c r="I37"/>
  <c r="H37"/>
  <c r="G37"/>
  <c r="F37"/>
  <c r="E37"/>
  <c r="D37"/>
  <c r="C37"/>
  <c r="B37"/>
  <c r="O35"/>
  <c r="O34"/>
  <c r="O33"/>
  <c r="O32"/>
  <c r="O29"/>
  <c r="O28"/>
  <c r="O27"/>
  <c r="O26"/>
  <c r="O25"/>
  <c r="O24"/>
  <c r="O23"/>
  <c r="O22"/>
  <c r="O21"/>
  <c r="O20"/>
  <c r="O18"/>
  <c r="O17"/>
  <c r="O16"/>
  <c r="O37" s="1"/>
  <c r="N12"/>
  <c r="N39" s="1"/>
  <c r="M12"/>
  <c r="M39" s="1"/>
  <c r="L12"/>
  <c r="K12"/>
  <c r="J12"/>
  <c r="J39" s="1"/>
  <c r="I12"/>
  <c r="I39" s="1"/>
  <c r="H12"/>
  <c r="G12"/>
  <c r="F12"/>
  <c r="F39" s="1"/>
  <c r="E12"/>
  <c r="E39" s="1"/>
  <c r="D12"/>
  <c r="C12"/>
  <c r="B12"/>
  <c r="B39" s="1"/>
  <c r="O10"/>
  <c r="O9"/>
  <c r="O8"/>
  <c r="O6"/>
  <c r="O12" s="1"/>
  <c r="O39" s="1"/>
  <c r="H37" i="2"/>
  <c r="F42" i="3" l="1"/>
  <c r="G41" s="1"/>
  <c r="G42" s="1"/>
  <c r="H41" s="1"/>
  <c r="H42" s="1"/>
  <c r="I41" s="1"/>
  <c r="I42" s="1"/>
  <c r="J41" s="1"/>
  <c r="J42" s="1"/>
  <c r="K41" s="1"/>
  <c r="K42" s="1"/>
  <c r="L41" s="1"/>
  <c r="L42" s="1"/>
  <c r="M41" s="1"/>
  <c r="M42" s="1"/>
  <c r="N41" s="1"/>
  <c r="N42" s="1"/>
  <c r="O41" s="1"/>
  <c r="E42"/>
  <c r="F41" s="1"/>
  <c r="C35" i="1" l="1"/>
</calcChain>
</file>

<file path=xl/sharedStrings.xml><?xml version="1.0" encoding="utf-8"?>
<sst xmlns="http://schemas.openxmlformats.org/spreadsheetml/2006/main" count="202" uniqueCount="178">
  <si>
    <t>Start-Up Costs Worksheet</t>
  </si>
  <si>
    <t>Type of start-up cost</t>
  </si>
  <si>
    <t>Amount</t>
  </si>
  <si>
    <t>Facilities and land</t>
  </si>
  <si>
    <t>Rent</t>
  </si>
  <si>
    <t>Renovation costs</t>
  </si>
  <si>
    <t>or</t>
  </si>
  <si>
    <t>Purchase land</t>
  </si>
  <si>
    <t>Equipment</t>
  </si>
  <si>
    <t>Furniture and fixtures</t>
  </si>
  <si>
    <t>Computers, printers</t>
  </si>
  <si>
    <t>Specialized equipment</t>
  </si>
  <si>
    <t>Fees and permits</t>
  </si>
  <si>
    <t>Incorporation</t>
  </si>
  <si>
    <t>Local government permits</t>
  </si>
  <si>
    <t>Land agency permits</t>
  </si>
  <si>
    <t>Specialized licenses</t>
  </si>
  <si>
    <t>Labor and consultants</t>
  </si>
  <si>
    <t>Legal consultant</t>
  </si>
  <si>
    <t>Accounting consultant</t>
  </si>
  <si>
    <t>Staff wages</t>
  </si>
  <si>
    <t>Manager advances</t>
  </si>
  <si>
    <t>Research and development</t>
  </si>
  <si>
    <t>Marketing</t>
  </si>
  <si>
    <t>Stationery</t>
  </si>
  <si>
    <t>Web site development</t>
  </si>
  <si>
    <t>Brochures</t>
  </si>
  <si>
    <t>Advertisements</t>
  </si>
  <si>
    <t>Overhead</t>
  </si>
  <si>
    <t>Insurance</t>
  </si>
  <si>
    <t>Utilities before opening</t>
  </si>
  <si>
    <t>Telephone</t>
  </si>
  <si>
    <t>Construction costs (renovatoins and upgrades)</t>
  </si>
  <si>
    <t>included in staff wages</t>
  </si>
  <si>
    <t>included in utilities before opening</t>
  </si>
  <si>
    <t>300 (purchase of domain and hosting. Tanner can build website)</t>
  </si>
  <si>
    <t>Total Start up costs</t>
  </si>
  <si>
    <t>Rooms</t>
  </si>
  <si>
    <t>Item</t>
  </si>
  <si>
    <t>Quantity</t>
  </si>
  <si>
    <t>Price per unit</t>
  </si>
  <si>
    <t>total</t>
  </si>
  <si>
    <t>range</t>
  </si>
  <si>
    <t>King Mattresses</t>
  </si>
  <si>
    <t>800 - 1200</t>
  </si>
  <si>
    <t>Queen Mattresses</t>
  </si>
  <si>
    <t>800-1000</t>
  </si>
  <si>
    <t>King Bedframes</t>
  </si>
  <si>
    <t>Queen Bedframes</t>
  </si>
  <si>
    <t>Night Stands</t>
  </si>
  <si>
    <t>Chairs</t>
  </si>
  <si>
    <t>Coffee Tables</t>
  </si>
  <si>
    <t>Couch/Loveseat</t>
  </si>
  <si>
    <t>Dresser</t>
  </si>
  <si>
    <t>Sheets</t>
  </si>
  <si>
    <t>Pillows</t>
  </si>
  <si>
    <t>TV's</t>
  </si>
  <si>
    <t>DVD player</t>
  </si>
  <si>
    <t>Drapes</t>
  </si>
  <si>
    <t>Lamps</t>
  </si>
  <si>
    <t>Décor. Mirrors</t>
  </si>
  <si>
    <t>Bath Towels</t>
  </si>
  <si>
    <t>200per 10</t>
  </si>
  <si>
    <t>Hand Towels</t>
  </si>
  <si>
    <t>70per 24</t>
  </si>
  <si>
    <t>Wash Cloths</t>
  </si>
  <si>
    <t>30per 24</t>
  </si>
  <si>
    <t xml:space="preserve">Lounge  </t>
  </si>
  <si>
    <t>Lounge TV</t>
  </si>
  <si>
    <t>Couches</t>
  </si>
  <si>
    <t>Tables</t>
  </si>
  <si>
    <t>Dinning Room</t>
  </si>
  <si>
    <t>Dinning Table</t>
  </si>
  <si>
    <t>Kitchen Appliances</t>
  </si>
  <si>
    <t>Refrigerator</t>
  </si>
  <si>
    <t>Freezer</t>
  </si>
  <si>
    <t>Range/oven</t>
  </si>
  <si>
    <t>Chiller/cooler</t>
  </si>
  <si>
    <t xml:space="preserve"> Cash Flow Statement Worksheet</t>
  </si>
  <si>
    <t>Jan</t>
  </si>
  <si>
    <t>Feb</t>
  </si>
  <si>
    <t>Mar</t>
  </si>
  <si>
    <t>May</t>
  </si>
  <si>
    <t>June</t>
  </si>
  <si>
    <t>July</t>
  </si>
  <si>
    <t>Aug</t>
  </si>
  <si>
    <t>Sep</t>
  </si>
  <si>
    <t>Oct</t>
  </si>
  <si>
    <t>Nov</t>
  </si>
  <si>
    <t>Dec</t>
  </si>
  <si>
    <t>Total ($)</t>
  </si>
  <si>
    <t>Cash Sources</t>
  </si>
  <si>
    <t xml:space="preserve"> Net Cash Sales</t>
  </si>
  <si>
    <t xml:space="preserve"> </t>
  </si>
  <si>
    <t xml:space="preserve"> Owners' Contribution</t>
  </si>
  <si>
    <t xml:space="preserve"> Line of Credit</t>
  </si>
  <si>
    <t>(Equity loan)</t>
  </si>
  <si>
    <t xml:space="preserve"> Bank Loan</t>
  </si>
  <si>
    <t>Total Cash Inflows</t>
  </si>
  <si>
    <t>Cash Uses</t>
  </si>
  <si>
    <t>To Capital Costs</t>
  </si>
  <si>
    <t xml:space="preserve">  Land and Buildings </t>
  </si>
  <si>
    <t xml:space="preserve">  Furniture, Equipment</t>
  </si>
  <si>
    <t xml:space="preserve">  Other (Upgrades)</t>
  </si>
  <si>
    <t xml:space="preserve">To Operations </t>
  </si>
  <si>
    <t xml:space="preserve">  Wages, Payroll Exp</t>
  </si>
  <si>
    <t xml:space="preserve">  Operation Materials, Supplies  </t>
  </si>
  <si>
    <t xml:space="preserve">  Agent Commissions</t>
  </si>
  <si>
    <t xml:space="preserve">  Repairs and Maintenance</t>
  </si>
  <si>
    <t xml:space="preserve">  Marketing</t>
  </si>
  <si>
    <t xml:space="preserve">  Utilities and Communications</t>
  </si>
  <si>
    <t xml:space="preserve">  Insurance and Fees </t>
  </si>
  <si>
    <t xml:space="preserve">  Interest</t>
  </si>
  <si>
    <t xml:space="preserve">  Property Tax</t>
  </si>
  <si>
    <t xml:space="preserve">  Other Expenses (additional 15% because "life happens")</t>
  </si>
  <si>
    <t>Other Uses</t>
  </si>
  <si>
    <r>
      <t xml:space="preserve"> </t>
    </r>
    <r>
      <rPr>
        <sz val="10"/>
        <rFont val="Times New Roman"/>
        <family val="1"/>
      </rPr>
      <t xml:space="preserve"> Payoff Credit Line/Additional loan</t>
    </r>
  </si>
  <si>
    <t xml:space="preserve">  Payoff Loan (30 yr)</t>
  </si>
  <si>
    <t xml:space="preserve">  Income Taxes</t>
  </si>
  <si>
    <t xml:space="preserve">  Owner Draw</t>
  </si>
  <si>
    <t>Total Cash Outflows</t>
  </si>
  <si>
    <t>Net Cash Flow</t>
  </si>
  <si>
    <t>Beginning Cash Balance</t>
  </si>
  <si>
    <t>Ending Cash Balance</t>
  </si>
  <si>
    <t>Apr</t>
  </si>
  <si>
    <t>Start-up Costs</t>
  </si>
  <si>
    <t xml:space="preserve"> Income Statement Worksheet</t>
  </si>
  <si>
    <t>Revenues</t>
  </si>
  <si>
    <t>March</t>
  </si>
  <si>
    <t>April</t>
  </si>
  <si>
    <t>Total($)</t>
  </si>
  <si>
    <t>Total(%)</t>
  </si>
  <si>
    <t xml:space="preserve">  Room Revenues</t>
  </si>
  <si>
    <t xml:space="preserve">  Food and Beverage</t>
  </si>
  <si>
    <t xml:space="preserve">  Recreation, Events, Activities</t>
  </si>
  <si>
    <t xml:space="preserve">  Retail Shop</t>
  </si>
  <si>
    <t xml:space="preserve">  Other</t>
  </si>
  <si>
    <t>Gross Sales</t>
  </si>
  <si>
    <t xml:space="preserve">  Less COGS (Included with food/kitchen expenses)</t>
  </si>
  <si>
    <t>Gross Margin</t>
  </si>
  <si>
    <t>Expenses</t>
  </si>
  <si>
    <t xml:space="preserve">  Secondary Loan payment for upgrades</t>
  </si>
  <si>
    <t>Total Expenses</t>
  </si>
  <si>
    <t>Net Income BTD($)</t>
  </si>
  <si>
    <t>Net Income BTD(%)</t>
  </si>
  <si>
    <t xml:space="preserve">  Mortgage payment</t>
  </si>
  <si>
    <t xml:space="preserve">  Food and Kitchen expenses</t>
  </si>
  <si>
    <t>Balance Sheet (End of Year One)</t>
  </si>
  <si>
    <t>Current Assets</t>
  </si>
  <si>
    <t>Cash</t>
  </si>
  <si>
    <t xml:space="preserve">A/R </t>
  </si>
  <si>
    <t xml:space="preserve">    Total Current Assets</t>
  </si>
  <si>
    <t>Land/Building</t>
  </si>
  <si>
    <t>Furniture</t>
  </si>
  <si>
    <t>Sustainable Upgrades</t>
  </si>
  <si>
    <t>Total Assets</t>
  </si>
  <si>
    <t>current assets/ current liabilities</t>
  </si>
  <si>
    <t>Current Liabilities</t>
  </si>
  <si>
    <t>net sales/total assets</t>
  </si>
  <si>
    <t>Accounts Payable</t>
  </si>
  <si>
    <t>total liability/equity</t>
  </si>
  <si>
    <t>Accrued Payroll</t>
  </si>
  <si>
    <t>net income/gross sales</t>
  </si>
  <si>
    <t>Current portion of long-term debt</t>
  </si>
  <si>
    <t>net income/equity</t>
  </si>
  <si>
    <t>Current portion of credit debt</t>
  </si>
  <si>
    <t xml:space="preserve">    Total Current Liabilities</t>
  </si>
  <si>
    <t>Mortgage Note Payable</t>
  </si>
  <si>
    <t>Line of Credit Payable</t>
  </si>
  <si>
    <t>Total Liabilities</t>
  </si>
  <si>
    <t>Owners Equity</t>
  </si>
  <si>
    <t xml:space="preserve">Ratios </t>
  </si>
  <si>
    <t xml:space="preserve">Liquidity Ratio: </t>
  </si>
  <si>
    <t xml:space="preserve">Debt to Equity:  </t>
  </si>
  <si>
    <t xml:space="preserve">Net Margin:  </t>
  </si>
  <si>
    <t xml:space="preserve">Return on Equity: </t>
  </si>
  <si>
    <t xml:space="preserve">Total Assets Turnover:  </t>
  </si>
  <si>
    <t>B&amp;B Capital Expenses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</si>
</sst>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/>
    <xf numFmtId="44" fontId="0" fillId="0" borderId="0" xfId="0" applyNumberFormat="1"/>
    <xf numFmtId="0" fontId="5" fillId="0" borderId="0" xfId="0" applyFo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1"/>
    </xf>
    <xf numFmtId="3" fontId="0" fillId="0" borderId="1" xfId="0" applyNumberFormat="1" applyBorder="1"/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left" vertical="center" wrapText="1" indent="1"/>
    </xf>
    <xf numFmtId="3" fontId="0" fillId="0" borderId="0" xfId="0" applyNumberFormat="1"/>
    <xf numFmtId="0" fontId="6" fillId="0" borderId="0" xfId="0" applyFont="1" applyBorder="1" applyAlignment="1">
      <alignment horizontal="left" vertical="center" wrapText="1" indent="1"/>
    </xf>
    <xf numFmtId="3" fontId="10" fillId="0" borderId="1" xfId="0" applyNumberFormat="1" applyFont="1" applyBorder="1"/>
    <xf numFmtId="0" fontId="9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top" wrapText="1" indent="1"/>
    </xf>
    <xf numFmtId="3" fontId="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3" fontId="0" fillId="0" borderId="1" xfId="1" applyNumberFormat="1" applyFont="1" applyBorder="1"/>
    <xf numFmtId="9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2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0" fillId="0" borderId="3" xfId="0" applyBorder="1"/>
    <xf numFmtId="0" fontId="0" fillId="0" borderId="4" xfId="0" applyBorder="1"/>
    <xf numFmtId="0" fontId="10" fillId="0" borderId="3" xfId="0" applyFont="1" applyBorder="1"/>
    <xf numFmtId="0" fontId="10" fillId="0" borderId="4" xfId="0" applyFon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L6" sqref="L6"/>
    </sheetView>
  </sheetViews>
  <sheetFormatPr defaultRowHeight="15"/>
  <cols>
    <col min="4" max="4" width="14.42578125" bestFit="1" customWidth="1"/>
    <col min="5" max="5" width="11.5703125" bestFit="1" customWidth="1"/>
    <col min="8" max="8" width="11.5703125" bestFit="1" customWidth="1"/>
  </cols>
  <sheetData>
    <row r="1" spans="1:8">
      <c r="A1" s="43" t="s">
        <v>177</v>
      </c>
      <c r="B1" s="43"/>
      <c r="C1" s="43"/>
      <c r="D1" s="43"/>
      <c r="E1" s="43"/>
      <c r="F1" s="43"/>
      <c r="G1" s="43"/>
      <c r="H1" s="43"/>
    </row>
    <row r="2" spans="1:8">
      <c r="A2" s="43"/>
      <c r="B2" s="43"/>
      <c r="C2" s="43"/>
      <c r="D2" s="43"/>
      <c r="E2" s="43"/>
      <c r="F2" s="43"/>
      <c r="G2" s="43"/>
      <c r="H2" s="43"/>
    </row>
    <row r="3" spans="1:8">
      <c r="A3" s="44" t="s">
        <v>37</v>
      </c>
      <c r="B3" s="44"/>
      <c r="C3" s="44"/>
      <c r="D3" s="44"/>
      <c r="E3" s="44"/>
    </row>
    <row r="4" spans="1:8">
      <c r="A4" t="s">
        <v>38</v>
      </c>
      <c r="C4" t="s">
        <v>39</v>
      </c>
      <c r="D4" s="7" t="s">
        <v>40</v>
      </c>
      <c r="E4" s="8" t="s">
        <v>41</v>
      </c>
      <c r="F4" t="s">
        <v>42</v>
      </c>
    </row>
    <row r="5" spans="1:8">
      <c r="A5" t="s">
        <v>43</v>
      </c>
      <c r="C5">
        <v>3</v>
      </c>
      <c r="D5" s="7">
        <v>1000</v>
      </c>
      <c r="E5" s="7">
        <v>3000</v>
      </c>
      <c r="F5" t="s">
        <v>44</v>
      </c>
      <c r="H5" s="7">
        <v>3000</v>
      </c>
    </row>
    <row r="6" spans="1:8">
      <c r="A6" t="s">
        <v>45</v>
      </c>
      <c r="C6">
        <v>6</v>
      </c>
      <c r="D6" s="7">
        <v>900</v>
      </c>
      <c r="E6" s="7">
        <v>5400</v>
      </c>
      <c r="F6" t="s">
        <v>46</v>
      </c>
      <c r="H6" s="7">
        <v>5400</v>
      </c>
    </row>
    <row r="7" spans="1:8">
      <c r="A7" t="s">
        <v>47</v>
      </c>
      <c r="C7">
        <v>3</v>
      </c>
      <c r="D7" s="7">
        <v>1000</v>
      </c>
      <c r="E7" s="7">
        <v>3000</v>
      </c>
      <c r="H7" s="7">
        <v>3000</v>
      </c>
    </row>
    <row r="8" spans="1:8">
      <c r="A8" t="s">
        <v>48</v>
      </c>
      <c r="C8">
        <v>6</v>
      </c>
      <c r="D8" s="7">
        <v>1000</v>
      </c>
      <c r="E8" s="7">
        <v>6000</v>
      </c>
      <c r="H8" s="7">
        <v>6000</v>
      </c>
    </row>
    <row r="9" spans="1:8">
      <c r="A9" t="s">
        <v>49</v>
      </c>
      <c r="C9">
        <v>18</v>
      </c>
      <c r="D9" s="7">
        <v>400</v>
      </c>
      <c r="E9" s="7">
        <v>7200</v>
      </c>
      <c r="H9" s="7">
        <v>7200</v>
      </c>
    </row>
    <row r="10" spans="1:8">
      <c r="A10" t="s">
        <v>50</v>
      </c>
      <c r="C10">
        <v>12</v>
      </c>
      <c r="D10" s="7">
        <v>400</v>
      </c>
      <c r="E10" s="7">
        <v>4800</v>
      </c>
      <c r="H10" s="7">
        <v>4800</v>
      </c>
    </row>
    <row r="11" spans="1:8">
      <c r="A11" t="s">
        <v>51</v>
      </c>
      <c r="C11">
        <v>6</v>
      </c>
      <c r="D11" s="7">
        <v>300</v>
      </c>
      <c r="E11" s="7">
        <v>1800</v>
      </c>
      <c r="H11" s="7">
        <v>1800</v>
      </c>
    </row>
    <row r="12" spans="1:8">
      <c r="A12" t="s">
        <v>52</v>
      </c>
      <c r="C12">
        <v>6</v>
      </c>
      <c r="D12" s="7">
        <v>800</v>
      </c>
      <c r="E12" s="7">
        <v>4800</v>
      </c>
      <c r="H12" s="7">
        <v>4800</v>
      </c>
    </row>
    <row r="13" spans="1:8">
      <c r="A13" t="s">
        <v>53</v>
      </c>
      <c r="C13">
        <v>6</v>
      </c>
      <c r="D13" s="7">
        <v>800</v>
      </c>
      <c r="E13" s="7">
        <v>4800</v>
      </c>
      <c r="H13" s="7">
        <v>4800</v>
      </c>
    </row>
    <row r="14" spans="1:8">
      <c r="A14" t="s">
        <v>54</v>
      </c>
      <c r="C14">
        <v>24</v>
      </c>
      <c r="D14" s="7">
        <v>1000</v>
      </c>
      <c r="E14" s="7">
        <v>1000</v>
      </c>
      <c r="H14" s="7">
        <v>1000</v>
      </c>
    </row>
    <row r="15" spans="1:8">
      <c r="A15" t="s">
        <v>55</v>
      </c>
      <c r="C15">
        <v>72</v>
      </c>
      <c r="D15" s="7">
        <v>140</v>
      </c>
      <c r="E15" s="7">
        <v>140</v>
      </c>
      <c r="H15" s="7">
        <v>140</v>
      </c>
    </row>
    <row r="16" spans="1:8">
      <c r="A16" t="s">
        <v>56</v>
      </c>
      <c r="C16">
        <v>6</v>
      </c>
      <c r="D16" s="7">
        <v>850</v>
      </c>
      <c r="E16" s="7">
        <v>5100</v>
      </c>
      <c r="H16" s="7">
        <v>5100</v>
      </c>
    </row>
    <row r="17" spans="1:8">
      <c r="A17" t="s">
        <v>57</v>
      </c>
      <c r="C17">
        <v>6</v>
      </c>
      <c r="D17" s="7">
        <v>50</v>
      </c>
      <c r="E17" s="7">
        <v>300</v>
      </c>
      <c r="H17" s="7">
        <v>300</v>
      </c>
    </row>
    <row r="18" spans="1:8">
      <c r="A18" t="s">
        <v>58</v>
      </c>
      <c r="C18">
        <v>6</v>
      </c>
      <c r="D18" s="7">
        <v>80</v>
      </c>
      <c r="E18" s="7">
        <v>480</v>
      </c>
      <c r="H18" s="7">
        <v>480</v>
      </c>
    </row>
    <row r="19" spans="1:8">
      <c r="A19" t="s">
        <v>59</v>
      </c>
      <c r="C19">
        <v>24</v>
      </c>
      <c r="D19" s="7">
        <v>80</v>
      </c>
      <c r="E19" s="7">
        <v>80</v>
      </c>
      <c r="H19" s="7">
        <v>80</v>
      </c>
    </row>
    <row r="20" spans="1:8">
      <c r="A20" t="s">
        <v>60</v>
      </c>
      <c r="C20">
        <v>9</v>
      </c>
      <c r="D20" s="7">
        <v>150</v>
      </c>
      <c r="E20" s="7">
        <v>150</v>
      </c>
      <c r="H20" s="7">
        <v>150</v>
      </c>
    </row>
    <row r="21" spans="1:8">
      <c r="A21" t="s">
        <v>61</v>
      </c>
      <c r="C21">
        <v>80</v>
      </c>
      <c r="D21" s="7">
        <v>1600</v>
      </c>
      <c r="E21" s="7">
        <v>1600</v>
      </c>
      <c r="F21" t="s">
        <v>62</v>
      </c>
      <c r="H21" s="7">
        <v>1600</v>
      </c>
    </row>
    <row r="22" spans="1:8">
      <c r="A22" t="s">
        <v>63</v>
      </c>
      <c r="C22">
        <v>80</v>
      </c>
      <c r="D22" s="7">
        <v>280</v>
      </c>
      <c r="E22" s="7">
        <v>280</v>
      </c>
      <c r="F22" t="s">
        <v>64</v>
      </c>
      <c r="H22" s="7">
        <v>280</v>
      </c>
    </row>
    <row r="23" spans="1:8">
      <c r="A23" t="s">
        <v>65</v>
      </c>
      <c r="C23">
        <v>80</v>
      </c>
      <c r="D23" s="7">
        <v>120</v>
      </c>
      <c r="E23" s="7">
        <v>120</v>
      </c>
      <c r="F23" t="s">
        <v>66</v>
      </c>
      <c r="H23" s="7">
        <v>120</v>
      </c>
    </row>
    <row r="24" spans="1:8">
      <c r="A24" s="44" t="s">
        <v>67</v>
      </c>
      <c r="B24" s="44"/>
      <c r="C24" s="44"/>
      <c r="D24" s="44"/>
      <c r="E24" s="44"/>
      <c r="F24" s="9"/>
      <c r="G24" s="9"/>
    </row>
    <row r="25" spans="1:8">
      <c r="A25" t="s">
        <v>68</v>
      </c>
      <c r="C25">
        <v>1</v>
      </c>
      <c r="D25" s="7">
        <v>1500</v>
      </c>
      <c r="E25" s="7">
        <v>1500</v>
      </c>
      <c r="H25" s="7">
        <v>1500</v>
      </c>
    </row>
    <row r="26" spans="1:8">
      <c r="A26" t="s">
        <v>69</v>
      </c>
      <c r="C26">
        <v>3</v>
      </c>
      <c r="D26" s="7">
        <v>1000</v>
      </c>
      <c r="E26" s="7">
        <v>3000</v>
      </c>
      <c r="H26" s="7">
        <v>3000</v>
      </c>
    </row>
    <row r="27" spans="1:8">
      <c r="A27" t="s">
        <v>70</v>
      </c>
      <c r="C27">
        <v>2</v>
      </c>
      <c r="D27" s="7">
        <v>300</v>
      </c>
      <c r="E27" s="7">
        <v>600</v>
      </c>
      <c r="H27" s="7">
        <v>600</v>
      </c>
    </row>
    <row r="28" spans="1:8">
      <c r="A28" t="s">
        <v>50</v>
      </c>
      <c r="C28">
        <v>2</v>
      </c>
      <c r="D28" s="7">
        <v>400</v>
      </c>
      <c r="E28" s="7">
        <v>800</v>
      </c>
      <c r="H28" s="7">
        <v>800</v>
      </c>
    </row>
    <row r="29" spans="1:8">
      <c r="A29" s="44" t="s">
        <v>71</v>
      </c>
      <c r="B29" s="44"/>
      <c r="C29" s="44"/>
      <c r="D29" s="44"/>
      <c r="E29" s="44"/>
      <c r="F29" s="9"/>
      <c r="G29" s="9"/>
    </row>
    <row r="30" spans="1:8">
      <c r="A30" t="s">
        <v>72</v>
      </c>
      <c r="C30">
        <v>2</v>
      </c>
      <c r="D30" s="7">
        <v>5000</v>
      </c>
      <c r="E30" s="7">
        <v>10000</v>
      </c>
      <c r="H30" s="7">
        <v>10000</v>
      </c>
    </row>
    <row r="31" spans="1:8">
      <c r="A31" t="s">
        <v>50</v>
      </c>
      <c r="C31">
        <v>24</v>
      </c>
      <c r="D31" s="7">
        <v>350</v>
      </c>
      <c r="E31" s="7">
        <v>8400</v>
      </c>
      <c r="H31" s="7">
        <v>8400</v>
      </c>
    </row>
    <row r="32" spans="1:8">
      <c r="A32" s="44" t="s">
        <v>73</v>
      </c>
      <c r="B32" s="44"/>
      <c r="C32" s="44"/>
      <c r="D32" s="44"/>
      <c r="E32" s="44"/>
    </row>
    <row r="33" spans="1:8">
      <c r="A33" t="s">
        <v>74</v>
      </c>
      <c r="C33">
        <v>1</v>
      </c>
      <c r="D33" s="7">
        <v>5000</v>
      </c>
      <c r="E33" s="7">
        <v>5000</v>
      </c>
      <c r="H33" s="7">
        <v>5000</v>
      </c>
    </row>
    <row r="34" spans="1:8">
      <c r="A34" t="s">
        <v>75</v>
      </c>
      <c r="C34">
        <v>1</v>
      </c>
      <c r="D34" s="7">
        <v>5000</v>
      </c>
      <c r="E34" s="7">
        <v>5000</v>
      </c>
      <c r="H34" s="7">
        <v>5000</v>
      </c>
    </row>
    <row r="35" spans="1:8">
      <c r="A35" t="s">
        <v>76</v>
      </c>
      <c r="C35">
        <v>1</v>
      </c>
      <c r="D35" s="7">
        <v>4500</v>
      </c>
      <c r="E35" s="7">
        <v>4500</v>
      </c>
      <c r="H35" s="7">
        <v>4500</v>
      </c>
    </row>
    <row r="36" spans="1:8">
      <c r="A36" t="s">
        <v>77</v>
      </c>
      <c r="C36">
        <v>1</v>
      </c>
      <c r="D36" s="7">
        <v>4000</v>
      </c>
      <c r="E36" s="7">
        <v>4000</v>
      </c>
      <c r="H36" s="7">
        <v>4000</v>
      </c>
    </row>
    <row r="37" spans="1:8">
      <c r="D37" s="7"/>
      <c r="E37" s="7"/>
      <c r="H37" s="10">
        <f>SUM(H5:H36)</f>
        <v>92850</v>
      </c>
    </row>
  </sheetData>
  <mergeCells count="5">
    <mergeCell ref="A1:H2"/>
    <mergeCell ref="A3:E3"/>
    <mergeCell ref="A24:E24"/>
    <mergeCell ref="A29:E29"/>
    <mergeCell ref="A32:E3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opLeftCell="B10" workbookViewId="0">
      <selection activeCell="B36" sqref="B36"/>
    </sheetView>
  </sheetViews>
  <sheetFormatPr defaultRowHeight="15"/>
  <cols>
    <col min="1" max="1" width="9.140625" hidden="1" customWidth="1"/>
    <col min="2" max="2" width="52" customWidth="1"/>
    <col min="3" max="3" width="46.5703125" customWidth="1"/>
  </cols>
  <sheetData>
    <row r="1" spans="2:3" ht="23.25">
      <c r="B1" s="1" t="s">
        <v>0</v>
      </c>
    </row>
    <row r="3" spans="2:3">
      <c r="B3" s="4" t="s">
        <v>1</v>
      </c>
      <c r="C3" s="4" t="s">
        <v>2</v>
      </c>
    </row>
    <row r="4" spans="2:3" ht="15" customHeight="1">
      <c r="B4" s="46" t="s">
        <v>3</v>
      </c>
      <c r="C4" s="46"/>
    </row>
    <row r="5" spans="2:3" ht="24" customHeight="1">
      <c r="B5" s="2" t="s">
        <v>4</v>
      </c>
    </row>
    <row r="6" spans="2:3">
      <c r="B6" s="2" t="s">
        <v>5</v>
      </c>
    </row>
    <row r="7" spans="2:3">
      <c r="B7" s="5" t="s">
        <v>6</v>
      </c>
      <c r="C7" s="2"/>
    </row>
    <row r="8" spans="2:3">
      <c r="B8" s="2" t="s">
        <v>7</v>
      </c>
      <c r="C8" s="2">
        <v>499000</v>
      </c>
    </row>
    <row r="9" spans="2:3">
      <c r="B9" s="2" t="s">
        <v>32</v>
      </c>
      <c r="C9" s="2">
        <v>43200</v>
      </c>
    </row>
    <row r="10" spans="2:3" ht="15" customHeight="1">
      <c r="B10" s="46" t="s">
        <v>8</v>
      </c>
      <c r="C10" s="46"/>
    </row>
    <row r="11" spans="2:3">
      <c r="B11" s="2" t="s">
        <v>9</v>
      </c>
      <c r="C11" s="2">
        <v>92850</v>
      </c>
    </row>
    <row r="12" spans="2:3">
      <c r="B12" s="2" t="s">
        <v>10</v>
      </c>
      <c r="C12" s="2">
        <v>2000</v>
      </c>
    </row>
    <row r="13" spans="2:3" ht="30" customHeight="1">
      <c r="B13" s="2" t="s">
        <v>11</v>
      </c>
      <c r="C13" s="2"/>
    </row>
    <row r="14" spans="2:3" ht="15" customHeight="1">
      <c r="B14" s="46" t="s">
        <v>12</v>
      </c>
      <c r="C14" s="46"/>
    </row>
    <row r="15" spans="2:3">
      <c r="B15" s="2" t="s">
        <v>13</v>
      </c>
      <c r="C15" s="2">
        <v>1000</v>
      </c>
    </row>
    <row r="16" spans="2:3">
      <c r="B16" s="2" t="s">
        <v>14</v>
      </c>
      <c r="C16" s="2">
        <v>500</v>
      </c>
    </row>
    <row r="17" spans="2:3">
      <c r="B17" s="2" t="s">
        <v>15</v>
      </c>
      <c r="C17" s="2">
        <v>500</v>
      </c>
    </row>
    <row r="18" spans="2:3">
      <c r="B18" s="2" t="s">
        <v>16</v>
      </c>
      <c r="C18" s="2">
        <v>350</v>
      </c>
    </row>
    <row r="19" spans="2:3" ht="30" customHeight="1">
      <c r="B19" s="46" t="s">
        <v>17</v>
      </c>
      <c r="C19" s="46"/>
    </row>
    <row r="20" spans="2:3">
      <c r="B20" s="2" t="s">
        <v>18</v>
      </c>
      <c r="C20" s="2">
        <v>1000</v>
      </c>
    </row>
    <row r="21" spans="2:3">
      <c r="B21" s="2" t="s">
        <v>19</v>
      </c>
      <c r="C21" s="2">
        <v>1000</v>
      </c>
    </row>
    <row r="22" spans="2:3">
      <c r="B22" s="2" t="s">
        <v>20</v>
      </c>
      <c r="C22" s="2">
        <v>5750</v>
      </c>
    </row>
    <row r="23" spans="2:3">
      <c r="B23" s="2" t="s">
        <v>21</v>
      </c>
      <c r="C23" s="2" t="s">
        <v>33</v>
      </c>
    </row>
    <row r="24" spans="2:3">
      <c r="B24" s="2" t="s">
        <v>22</v>
      </c>
      <c r="C24" s="2">
        <v>2500</v>
      </c>
    </row>
    <row r="25" spans="2:3" ht="15" customHeight="1">
      <c r="B25" s="45" t="s">
        <v>23</v>
      </c>
      <c r="C25" s="45"/>
    </row>
    <row r="26" spans="2:3">
      <c r="B26" s="2" t="s">
        <v>24</v>
      </c>
      <c r="C26" s="2">
        <v>200</v>
      </c>
    </row>
    <row r="27" spans="2:3" ht="30">
      <c r="B27" s="2" t="s">
        <v>25</v>
      </c>
      <c r="C27" s="2" t="s">
        <v>35</v>
      </c>
    </row>
    <row r="28" spans="2:3">
      <c r="B28" s="2" t="s">
        <v>26</v>
      </c>
      <c r="C28" s="2">
        <v>500</v>
      </c>
    </row>
    <row r="29" spans="2:3">
      <c r="B29" s="2" t="s">
        <v>27</v>
      </c>
      <c r="C29" s="2">
        <v>4000</v>
      </c>
    </row>
    <row r="30" spans="2:3" ht="15" customHeight="1">
      <c r="B30" s="45" t="s">
        <v>28</v>
      </c>
      <c r="C30" s="45"/>
    </row>
    <row r="31" spans="2:3">
      <c r="B31" s="2" t="s">
        <v>29</v>
      </c>
      <c r="C31" s="2">
        <v>10200</v>
      </c>
    </row>
    <row r="32" spans="2:3">
      <c r="B32" s="2" t="s">
        <v>30</v>
      </c>
      <c r="C32" s="2">
        <v>2000</v>
      </c>
    </row>
    <row r="33" spans="2:3">
      <c r="B33" s="2" t="s">
        <v>31</v>
      </c>
      <c r="C33" s="3" t="s">
        <v>34</v>
      </c>
    </row>
    <row r="35" spans="2:3">
      <c r="B35" s="6" t="s">
        <v>36</v>
      </c>
      <c r="C35">
        <f>SUM(B8:C32)</f>
        <v>666550</v>
      </c>
    </row>
  </sheetData>
  <mergeCells count="6">
    <mergeCell ref="B30:C30"/>
    <mergeCell ref="B4:C4"/>
    <mergeCell ref="B10:C10"/>
    <mergeCell ref="B14:C14"/>
    <mergeCell ref="B19:C19"/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2" workbookViewId="0">
      <selection activeCell="Q18" sqref="Q18"/>
    </sheetView>
  </sheetViews>
  <sheetFormatPr defaultRowHeight="15"/>
  <cols>
    <col min="1" max="1" width="31.7109375" bestFit="1" customWidth="1"/>
    <col min="2" max="2" width="13.5703125" bestFit="1" customWidth="1"/>
    <col min="3" max="9" width="7.28515625" bestFit="1" customWidth="1"/>
    <col min="10" max="14" width="6.5703125" bestFit="1" customWidth="1"/>
  </cols>
  <sheetData>
    <row r="1" spans="1:16">
      <c r="A1" s="11" t="s">
        <v>78</v>
      </c>
    </row>
    <row r="3" spans="1:16">
      <c r="A3" s="12"/>
      <c r="B3" s="13"/>
      <c r="C3" s="13"/>
      <c r="D3" s="13"/>
      <c r="E3" s="13"/>
      <c r="F3" s="13"/>
      <c r="G3" s="13"/>
      <c r="H3" s="13"/>
      <c r="I3" s="13"/>
      <c r="J3" s="11"/>
      <c r="K3" s="11"/>
      <c r="L3" s="11"/>
      <c r="M3" s="11"/>
      <c r="N3" s="11"/>
      <c r="O3" s="11"/>
    </row>
    <row r="4" spans="1:16">
      <c r="B4" s="32" t="s">
        <v>125</v>
      </c>
      <c r="C4" s="33" t="s">
        <v>79</v>
      </c>
      <c r="D4" s="33" t="s">
        <v>80</v>
      </c>
      <c r="E4" s="33" t="s">
        <v>81</v>
      </c>
      <c r="F4" s="33" t="s">
        <v>124</v>
      </c>
      <c r="G4" s="33" t="s">
        <v>82</v>
      </c>
      <c r="H4" s="33" t="s">
        <v>83</v>
      </c>
      <c r="I4" s="33" t="s">
        <v>84</v>
      </c>
      <c r="J4" s="34" t="s">
        <v>85</v>
      </c>
      <c r="K4" s="34" t="s">
        <v>86</v>
      </c>
      <c r="L4" s="34" t="s">
        <v>87</v>
      </c>
      <c r="M4" s="34" t="s">
        <v>88</v>
      </c>
      <c r="N4" s="34" t="s">
        <v>89</v>
      </c>
      <c r="O4" s="34" t="s">
        <v>90</v>
      </c>
    </row>
    <row r="5" spans="1:16">
      <c r="A5" s="14" t="s">
        <v>91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6">
      <c r="A6" s="15" t="s">
        <v>92</v>
      </c>
      <c r="B6" s="25"/>
      <c r="C6" s="26"/>
      <c r="D6" s="26">
        <v>12000</v>
      </c>
      <c r="E6" s="26">
        <v>24000</v>
      </c>
      <c r="F6" s="26">
        <v>24000</v>
      </c>
      <c r="G6" s="26">
        <v>24000</v>
      </c>
      <c r="H6" s="26">
        <v>56000</v>
      </c>
      <c r="I6" s="26">
        <v>56000</v>
      </c>
      <c r="J6" s="26">
        <v>56000</v>
      </c>
      <c r="K6" s="26">
        <v>56000</v>
      </c>
      <c r="L6" s="26">
        <v>48000</v>
      </c>
      <c r="M6" s="26">
        <v>24000</v>
      </c>
      <c r="N6" s="26">
        <v>24000</v>
      </c>
      <c r="O6" s="26">
        <f>SUM(B6:N6)</f>
        <v>404000</v>
      </c>
    </row>
    <row r="7" spans="1:16">
      <c r="A7" s="15" t="s">
        <v>93</v>
      </c>
      <c r="B7" s="26"/>
      <c r="C7" s="25"/>
      <c r="D7" s="25"/>
      <c r="E7" s="25"/>
      <c r="F7" s="25"/>
      <c r="G7" s="26"/>
      <c r="H7" s="25"/>
      <c r="I7" s="26"/>
      <c r="J7" s="26"/>
      <c r="K7" s="26"/>
      <c r="L7" s="26"/>
      <c r="M7" s="26"/>
      <c r="N7" s="26"/>
      <c r="O7" s="26"/>
    </row>
    <row r="8" spans="1:16">
      <c r="A8" s="15" t="s">
        <v>94</v>
      </c>
      <c r="B8" s="25">
        <v>99800</v>
      </c>
      <c r="C8" s="25"/>
      <c r="D8" s="25"/>
      <c r="E8" s="25"/>
      <c r="F8" s="25"/>
      <c r="G8" s="26"/>
      <c r="H8" s="25"/>
      <c r="I8" s="26"/>
      <c r="J8" s="26"/>
      <c r="K8" s="26"/>
      <c r="L8" s="26"/>
      <c r="M8" s="26"/>
      <c r="N8" s="26"/>
      <c r="O8" s="26">
        <f t="shared" ref="O8:O35" si="0">SUM(B8:N8)</f>
        <v>99800</v>
      </c>
    </row>
    <row r="9" spans="1:16" ht="25.5">
      <c r="A9" s="15" t="s">
        <v>95</v>
      </c>
      <c r="B9" s="25">
        <v>150000</v>
      </c>
      <c r="C9" s="25" t="s">
        <v>96</v>
      </c>
      <c r="D9" s="25"/>
      <c r="E9" s="25"/>
      <c r="F9" s="25"/>
      <c r="G9" s="26"/>
      <c r="H9" s="25"/>
      <c r="I9" s="26"/>
      <c r="J9" s="26"/>
      <c r="K9" s="26"/>
      <c r="L9" s="26"/>
      <c r="M9" s="26"/>
      <c r="N9" s="26"/>
      <c r="O9" s="26">
        <f t="shared" si="0"/>
        <v>150000</v>
      </c>
    </row>
    <row r="10" spans="1:16">
      <c r="A10" s="15" t="s">
        <v>97</v>
      </c>
      <c r="B10" s="25">
        <v>399200</v>
      </c>
      <c r="C10" s="25"/>
      <c r="D10" s="25"/>
      <c r="E10" s="25"/>
      <c r="F10" s="25"/>
      <c r="G10" s="26"/>
      <c r="H10" s="25"/>
      <c r="I10" s="26"/>
      <c r="J10" s="26"/>
      <c r="K10" s="26"/>
      <c r="L10" s="26"/>
      <c r="M10" s="26"/>
      <c r="N10" s="26"/>
      <c r="O10" s="26">
        <f t="shared" si="0"/>
        <v>399200</v>
      </c>
    </row>
    <row r="11" spans="1:16">
      <c r="A11" s="15"/>
      <c r="B11" s="26"/>
      <c r="C11" s="25"/>
      <c r="D11" s="25"/>
      <c r="E11" s="25"/>
      <c r="F11" s="25"/>
      <c r="G11" s="26"/>
      <c r="H11" s="25"/>
      <c r="I11" s="26"/>
      <c r="J11" s="26"/>
      <c r="K11" s="26"/>
      <c r="L11" s="26"/>
      <c r="M11" s="26"/>
      <c r="N11" s="26"/>
      <c r="O11" s="26"/>
    </row>
    <row r="12" spans="1:16">
      <c r="A12" s="17" t="s">
        <v>98</v>
      </c>
      <c r="B12" s="27">
        <f>SUM(B8:B11)</f>
        <v>649000</v>
      </c>
      <c r="C12" s="25">
        <f>SUM(C6:C11)</f>
        <v>0</v>
      </c>
      <c r="D12" s="25">
        <f t="shared" ref="D12:N12" si="1">SUM(D6:D11)</f>
        <v>12000</v>
      </c>
      <c r="E12" s="25">
        <f t="shared" si="1"/>
        <v>24000</v>
      </c>
      <c r="F12" s="25">
        <f t="shared" si="1"/>
        <v>24000</v>
      </c>
      <c r="G12" s="25">
        <f t="shared" si="1"/>
        <v>24000</v>
      </c>
      <c r="H12" s="25">
        <f t="shared" si="1"/>
        <v>56000</v>
      </c>
      <c r="I12" s="25">
        <f t="shared" si="1"/>
        <v>56000</v>
      </c>
      <c r="J12" s="25">
        <f t="shared" si="1"/>
        <v>56000</v>
      </c>
      <c r="K12" s="25">
        <f t="shared" si="1"/>
        <v>56000</v>
      </c>
      <c r="L12" s="25">
        <f t="shared" si="1"/>
        <v>48000</v>
      </c>
      <c r="M12" s="25">
        <f t="shared" si="1"/>
        <v>24000</v>
      </c>
      <c r="N12" s="25">
        <f t="shared" si="1"/>
        <v>24000</v>
      </c>
      <c r="O12" s="26">
        <f>SUM(O6:O11)</f>
        <v>1053000</v>
      </c>
    </row>
    <row r="13" spans="1:16">
      <c r="A13" s="15"/>
      <c r="B13" s="26"/>
      <c r="C13" s="25"/>
      <c r="D13" s="25"/>
      <c r="E13" s="25"/>
      <c r="F13" s="25"/>
      <c r="G13" s="26"/>
      <c r="H13" s="25"/>
      <c r="I13" s="26"/>
      <c r="J13" s="26"/>
      <c r="K13" s="26"/>
      <c r="L13" s="26"/>
      <c r="M13" s="26"/>
      <c r="N13" s="26"/>
      <c r="O13" s="26"/>
    </row>
    <row r="14" spans="1:16">
      <c r="A14" s="14" t="s">
        <v>99</v>
      </c>
      <c r="B14" s="26"/>
      <c r="C14" s="25"/>
      <c r="D14" s="25"/>
      <c r="E14" s="25"/>
      <c r="F14" s="25"/>
      <c r="G14" s="26"/>
      <c r="H14" s="25"/>
      <c r="I14" s="26"/>
      <c r="J14" s="26"/>
      <c r="K14" s="26"/>
      <c r="L14" s="26"/>
      <c r="M14" s="26"/>
      <c r="N14" s="26"/>
      <c r="O14" s="26"/>
    </row>
    <row r="15" spans="1:16">
      <c r="A15" s="17" t="s">
        <v>100</v>
      </c>
      <c r="B15" s="26"/>
      <c r="C15" s="25"/>
      <c r="D15" s="25"/>
      <c r="E15" s="25"/>
      <c r="F15" s="25"/>
      <c r="G15" s="26"/>
      <c r="H15" s="25"/>
      <c r="I15" s="26"/>
      <c r="J15" s="26"/>
      <c r="K15" s="26"/>
      <c r="L15" s="26"/>
      <c r="M15" s="26"/>
      <c r="N15" s="26"/>
      <c r="O15" s="26"/>
    </row>
    <row r="16" spans="1:16">
      <c r="A16" s="15" t="s">
        <v>101</v>
      </c>
      <c r="B16" s="25">
        <v>499000</v>
      </c>
      <c r="C16" s="25"/>
      <c r="D16" s="25"/>
      <c r="E16" s="25"/>
      <c r="F16" s="25"/>
      <c r="G16" s="26"/>
      <c r="H16" s="25"/>
      <c r="I16" s="26"/>
      <c r="J16" s="26"/>
      <c r="K16" s="26"/>
      <c r="L16" s="26"/>
      <c r="M16" s="26"/>
      <c r="N16" s="26"/>
      <c r="O16" s="26">
        <f t="shared" si="0"/>
        <v>499000</v>
      </c>
      <c r="P16" s="20"/>
    </row>
    <row r="17" spans="1:15">
      <c r="A17" s="15" t="s">
        <v>102</v>
      </c>
      <c r="B17" s="25">
        <v>92850</v>
      </c>
      <c r="C17" s="25"/>
      <c r="D17" s="25"/>
      <c r="E17" s="25"/>
      <c r="F17" s="25"/>
      <c r="G17" s="26"/>
      <c r="H17" s="25"/>
      <c r="I17" s="26"/>
      <c r="J17" s="26"/>
      <c r="K17" s="26"/>
      <c r="L17" s="26"/>
      <c r="M17" s="26"/>
      <c r="N17" s="26"/>
      <c r="O17" s="26">
        <f t="shared" si="0"/>
        <v>92850</v>
      </c>
    </row>
    <row r="18" spans="1:15">
      <c r="A18" s="18" t="s">
        <v>103</v>
      </c>
      <c r="B18" s="28">
        <v>43200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">
        <f t="shared" si="0"/>
        <v>43200</v>
      </c>
    </row>
    <row r="19" spans="1:15">
      <c r="A19" s="17" t="s">
        <v>104</v>
      </c>
      <c r="B19" s="25"/>
      <c r="C19" s="25"/>
      <c r="D19" s="25"/>
      <c r="E19" s="25"/>
      <c r="F19" s="25"/>
      <c r="G19" s="26"/>
      <c r="H19" s="25"/>
      <c r="I19" s="26"/>
      <c r="J19" s="26"/>
      <c r="K19" s="26"/>
      <c r="L19" s="26"/>
      <c r="M19" s="26"/>
      <c r="N19" s="26"/>
      <c r="O19" s="26"/>
    </row>
    <row r="20" spans="1:15">
      <c r="A20" s="19" t="s">
        <v>105</v>
      </c>
      <c r="B20" s="28"/>
      <c r="C20" s="26">
        <v>5750</v>
      </c>
      <c r="D20" s="26">
        <v>11500</v>
      </c>
      <c r="E20" s="26">
        <v>11500</v>
      </c>
      <c r="F20" s="26">
        <v>11500</v>
      </c>
      <c r="G20" s="26">
        <v>11500</v>
      </c>
      <c r="H20" s="26">
        <v>11500</v>
      </c>
      <c r="I20" s="26">
        <v>11500</v>
      </c>
      <c r="J20" s="26">
        <v>11500</v>
      </c>
      <c r="K20" s="26">
        <v>11500</v>
      </c>
      <c r="L20" s="26">
        <v>11500</v>
      </c>
      <c r="M20" s="26">
        <v>11500</v>
      </c>
      <c r="N20" s="26">
        <v>11500</v>
      </c>
      <c r="O20" s="26">
        <f t="shared" si="0"/>
        <v>132250</v>
      </c>
    </row>
    <row r="21" spans="1:15">
      <c r="A21" s="19" t="s">
        <v>106</v>
      </c>
      <c r="B21" s="28"/>
      <c r="C21" s="26">
        <v>1000</v>
      </c>
      <c r="D21" s="26">
        <v>1000</v>
      </c>
      <c r="E21" s="26">
        <v>1000</v>
      </c>
      <c r="F21" s="26">
        <v>1000</v>
      </c>
      <c r="G21" s="26">
        <v>1000</v>
      </c>
      <c r="H21" s="26">
        <v>1000</v>
      </c>
      <c r="I21" s="26">
        <v>1000</v>
      </c>
      <c r="J21" s="26">
        <v>1000</v>
      </c>
      <c r="K21" s="26">
        <v>1000</v>
      </c>
      <c r="L21" s="26">
        <v>1000</v>
      </c>
      <c r="M21" s="26">
        <v>1000</v>
      </c>
      <c r="N21" s="26">
        <v>1000</v>
      </c>
      <c r="O21" s="26">
        <f t="shared" si="0"/>
        <v>12000</v>
      </c>
    </row>
    <row r="22" spans="1:15">
      <c r="A22" s="19" t="s">
        <v>107</v>
      </c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0"/>
        <v>0</v>
      </c>
    </row>
    <row r="23" spans="1:15">
      <c r="A23" s="19" t="s">
        <v>108</v>
      </c>
      <c r="B23" s="28"/>
      <c r="C23" s="26">
        <v>833</v>
      </c>
      <c r="D23" s="26">
        <v>833</v>
      </c>
      <c r="E23" s="26">
        <v>833</v>
      </c>
      <c r="F23" s="26">
        <v>833</v>
      </c>
      <c r="G23" s="26">
        <v>833</v>
      </c>
      <c r="H23" s="26">
        <v>833</v>
      </c>
      <c r="I23" s="26">
        <v>833</v>
      </c>
      <c r="J23" s="26">
        <v>833</v>
      </c>
      <c r="K23" s="26">
        <v>833</v>
      </c>
      <c r="L23" s="26">
        <v>833</v>
      </c>
      <c r="M23" s="26">
        <v>833</v>
      </c>
      <c r="N23" s="26">
        <v>833</v>
      </c>
      <c r="O23" s="26">
        <f t="shared" si="0"/>
        <v>9996</v>
      </c>
    </row>
    <row r="24" spans="1:15">
      <c r="A24" s="19" t="s">
        <v>109</v>
      </c>
      <c r="B24" s="28"/>
      <c r="C24" s="29">
        <v>4000</v>
      </c>
      <c r="D24" s="29">
        <v>4000</v>
      </c>
      <c r="E24" s="29">
        <v>4000</v>
      </c>
      <c r="F24" s="29">
        <v>5000</v>
      </c>
      <c r="G24" s="29">
        <v>3250</v>
      </c>
      <c r="H24" s="29">
        <v>3250</v>
      </c>
      <c r="I24" s="29">
        <v>3250</v>
      </c>
      <c r="J24" s="29">
        <v>3250</v>
      </c>
      <c r="K24" s="29">
        <v>3250</v>
      </c>
      <c r="L24" s="29">
        <v>3250</v>
      </c>
      <c r="M24" s="29">
        <v>3250</v>
      </c>
      <c r="N24" s="29">
        <v>3250</v>
      </c>
      <c r="O24" s="26">
        <f t="shared" si="0"/>
        <v>43000</v>
      </c>
    </row>
    <row r="25" spans="1:15">
      <c r="A25" s="19" t="s">
        <v>110</v>
      </c>
      <c r="B25" s="28"/>
      <c r="C25" s="26">
        <v>350</v>
      </c>
      <c r="D25" s="26">
        <v>350</v>
      </c>
      <c r="E25" s="26">
        <v>350</v>
      </c>
      <c r="F25" s="26">
        <v>350</v>
      </c>
      <c r="G25" s="26">
        <v>350</v>
      </c>
      <c r="H25" s="26">
        <v>350</v>
      </c>
      <c r="I25" s="26">
        <v>350</v>
      </c>
      <c r="J25" s="26">
        <v>350</v>
      </c>
      <c r="K25" s="26">
        <v>350</v>
      </c>
      <c r="L25" s="26">
        <v>350</v>
      </c>
      <c r="M25" s="26">
        <v>350</v>
      </c>
      <c r="N25" s="26">
        <v>350</v>
      </c>
      <c r="O25" s="26">
        <f t="shared" si="0"/>
        <v>4200</v>
      </c>
    </row>
    <row r="26" spans="1:15">
      <c r="A26" s="19" t="s">
        <v>111</v>
      </c>
      <c r="B26" s="28"/>
      <c r="C26" s="26">
        <v>850</v>
      </c>
      <c r="D26" s="26">
        <v>850</v>
      </c>
      <c r="E26" s="26">
        <v>850</v>
      </c>
      <c r="F26" s="26">
        <v>850</v>
      </c>
      <c r="G26" s="26">
        <v>850</v>
      </c>
      <c r="H26" s="26">
        <v>850</v>
      </c>
      <c r="I26" s="26">
        <v>850</v>
      </c>
      <c r="J26" s="26">
        <v>850</v>
      </c>
      <c r="K26" s="26">
        <v>850</v>
      </c>
      <c r="L26" s="26">
        <v>850</v>
      </c>
      <c r="M26" s="26">
        <v>850</v>
      </c>
      <c r="N26" s="26">
        <v>850</v>
      </c>
      <c r="O26" s="26">
        <f t="shared" si="0"/>
        <v>10200</v>
      </c>
    </row>
    <row r="27" spans="1:15">
      <c r="A27" s="19" t="s">
        <v>112</v>
      </c>
      <c r="B27" s="28"/>
      <c r="C27" s="26">
        <v>1650</v>
      </c>
      <c r="D27" s="26">
        <v>1650</v>
      </c>
      <c r="E27" s="26">
        <v>1650</v>
      </c>
      <c r="F27" s="26">
        <v>1650</v>
      </c>
      <c r="G27" s="26">
        <v>1650</v>
      </c>
      <c r="H27" s="26">
        <v>1650</v>
      </c>
      <c r="I27" s="26">
        <v>1650</v>
      </c>
      <c r="J27" s="26">
        <v>1650</v>
      </c>
      <c r="K27" s="26">
        <v>1650</v>
      </c>
      <c r="L27" s="26">
        <v>1650</v>
      </c>
      <c r="M27" s="26">
        <v>1650</v>
      </c>
      <c r="N27" s="26">
        <v>1650</v>
      </c>
      <c r="O27" s="26">
        <f t="shared" si="0"/>
        <v>19800</v>
      </c>
    </row>
    <row r="28" spans="1:15">
      <c r="A28" s="19" t="s">
        <v>113</v>
      </c>
      <c r="B28" s="28"/>
      <c r="C28" s="26">
        <v>333</v>
      </c>
      <c r="D28" s="26">
        <v>333</v>
      </c>
      <c r="E28" s="26">
        <v>333</v>
      </c>
      <c r="F28" s="26">
        <v>333</v>
      </c>
      <c r="G28" s="26">
        <v>333</v>
      </c>
      <c r="H28" s="26">
        <v>333</v>
      </c>
      <c r="I28" s="26">
        <v>333</v>
      </c>
      <c r="J28" s="26">
        <v>333</v>
      </c>
      <c r="K28" s="26">
        <v>333</v>
      </c>
      <c r="L28" s="26">
        <v>333</v>
      </c>
      <c r="M28" s="26">
        <v>333</v>
      </c>
      <c r="N28" s="26">
        <v>333</v>
      </c>
      <c r="O28" s="26">
        <f t="shared" si="0"/>
        <v>3996</v>
      </c>
    </row>
    <row r="29" spans="1:15" ht="25.5">
      <c r="A29" s="19" t="s">
        <v>114</v>
      </c>
      <c r="B29" s="28"/>
      <c r="C29" s="26">
        <v>5827</v>
      </c>
      <c r="D29" s="26">
        <v>5827</v>
      </c>
      <c r="E29" s="26">
        <v>5827</v>
      </c>
      <c r="F29" s="26">
        <v>5827</v>
      </c>
      <c r="G29" s="26">
        <v>5827</v>
      </c>
      <c r="H29" s="26">
        <v>5827</v>
      </c>
      <c r="I29" s="26">
        <v>5827</v>
      </c>
      <c r="J29" s="26">
        <v>5827</v>
      </c>
      <c r="K29" s="26">
        <v>5827</v>
      </c>
      <c r="L29" s="26">
        <v>5827</v>
      </c>
      <c r="M29" s="26">
        <v>5827</v>
      </c>
      <c r="N29" s="26">
        <v>5827</v>
      </c>
      <c r="O29" s="26">
        <f>SUM(C29:N29)</f>
        <v>69924</v>
      </c>
    </row>
    <row r="30" spans="1:15">
      <c r="B30" s="2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>
      <c r="A31" s="17" t="s">
        <v>115</v>
      </c>
      <c r="B31" s="26"/>
      <c r="C31" s="30"/>
      <c r="D31" s="30"/>
      <c r="E31" s="30"/>
      <c r="F31" s="30"/>
      <c r="G31" s="26"/>
      <c r="H31" s="25"/>
      <c r="I31" s="26"/>
      <c r="J31" s="26"/>
      <c r="K31" s="26"/>
      <c r="L31" s="26"/>
      <c r="M31" s="26"/>
      <c r="N31" s="26"/>
      <c r="O31" s="26"/>
    </row>
    <row r="32" spans="1:15">
      <c r="A32" s="21" t="s">
        <v>116</v>
      </c>
      <c r="B32" s="26"/>
      <c r="C32" s="31">
        <v>1337.5</v>
      </c>
      <c r="D32" s="31">
        <v>1337.5</v>
      </c>
      <c r="E32" s="31">
        <v>1338</v>
      </c>
      <c r="F32" s="31">
        <v>1338</v>
      </c>
      <c r="G32" s="31">
        <v>1338</v>
      </c>
      <c r="H32" s="31">
        <v>1338</v>
      </c>
      <c r="I32" s="31">
        <v>1338</v>
      </c>
      <c r="J32" s="31">
        <v>1338</v>
      </c>
      <c r="K32" s="31">
        <v>1338</v>
      </c>
      <c r="L32" s="31">
        <v>1338</v>
      </c>
      <c r="M32" s="31">
        <v>1338</v>
      </c>
      <c r="N32" s="31">
        <v>1338</v>
      </c>
      <c r="O32" s="26">
        <f t="shared" si="0"/>
        <v>16055</v>
      </c>
    </row>
    <row r="33" spans="1:15">
      <c r="A33" s="23" t="s">
        <v>117</v>
      </c>
      <c r="B33" s="26"/>
      <c r="C33" s="26">
        <v>5232</v>
      </c>
      <c r="D33" s="26">
        <v>5232</v>
      </c>
      <c r="E33" s="26">
        <v>5232</v>
      </c>
      <c r="F33" s="26">
        <v>5232</v>
      </c>
      <c r="G33" s="26">
        <v>5232</v>
      </c>
      <c r="H33" s="26">
        <v>5232</v>
      </c>
      <c r="I33" s="26">
        <v>5232</v>
      </c>
      <c r="J33" s="26">
        <v>5232</v>
      </c>
      <c r="K33" s="26">
        <v>5232</v>
      </c>
      <c r="L33" s="26">
        <v>5232</v>
      </c>
      <c r="M33" s="26">
        <v>5232</v>
      </c>
      <c r="N33" s="26">
        <v>5232</v>
      </c>
      <c r="O33" s="26">
        <f t="shared" si="0"/>
        <v>62784</v>
      </c>
    </row>
    <row r="34" spans="1:15">
      <c r="A34" s="23" t="s">
        <v>118</v>
      </c>
      <c r="B34" s="26"/>
      <c r="C34" s="25"/>
      <c r="D34" s="25"/>
      <c r="E34" s="25"/>
      <c r="F34" s="25"/>
      <c r="G34" s="26"/>
      <c r="H34" s="25"/>
      <c r="I34" s="26"/>
      <c r="J34" s="26"/>
      <c r="K34" s="26"/>
      <c r="L34" s="26"/>
      <c r="M34" s="26"/>
      <c r="N34" s="26"/>
      <c r="O34" s="26">
        <f t="shared" si="0"/>
        <v>0</v>
      </c>
    </row>
    <row r="35" spans="1:15">
      <c r="A35" s="23" t="s">
        <v>119</v>
      </c>
      <c r="B35" s="26"/>
      <c r="C35" s="25"/>
      <c r="D35" s="25"/>
      <c r="E35" s="25"/>
      <c r="F35" s="25"/>
      <c r="G35" s="26"/>
      <c r="H35" s="25"/>
      <c r="I35" s="26"/>
      <c r="J35" s="26"/>
      <c r="K35" s="26"/>
      <c r="L35" s="26"/>
      <c r="M35" s="26"/>
      <c r="N35" s="26"/>
      <c r="O35" s="26">
        <f t="shared" si="0"/>
        <v>0</v>
      </c>
    </row>
    <row r="36" spans="1:15">
      <c r="A36" s="24"/>
      <c r="B36" s="26"/>
      <c r="C36" s="25"/>
      <c r="D36" s="25"/>
      <c r="E36" s="25"/>
      <c r="F36" s="25"/>
      <c r="G36" s="26"/>
      <c r="H36" s="25"/>
      <c r="I36" s="26"/>
      <c r="J36" s="26"/>
      <c r="K36" s="26"/>
      <c r="L36" s="26"/>
      <c r="M36" s="26"/>
      <c r="N36" s="26"/>
      <c r="O36" s="26"/>
    </row>
    <row r="37" spans="1:15">
      <c r="A37" s="17" t="s">
        <v>120</v>
      </c>
      <c r="B37" s="27">
        <f>SUM(B16:B35)</f>
        <v>635050</v>
      </c>
      <c r="C37" s="25">
        <f>SUM(C20:C35)</f>
        <v>27162.5</v>
      </c>
      <c r="D37" s="25">
        <f t="shared" ref="D37:N37" si="2">SUM(D20:D35)</f>
        <v>32912.5</v>
      </c>
      <c r="E37" s="25">
        <f t="shared" si="2"/>
        <v>32913</v>
      </c>
      <c r="F37" s="25">
        <f t="shared" si="2"/>
        <v>33913</v>
      </c>
      <c r="G37" s="25">
        <f t="shared" si="2"/>
        <v>32163</v>
      </c>
      <c r="H37" s="25">
        <f t="shared" si="2"/>
        <v>32163</v>
      </c>
      <c r="I37" s="25">
        <f t="shared" si="2"/>
        <v>32163</v>
      </c>
      <c r="J37" s="25">
        <f t="shared" si="2"/>
        <v>32163</v>
      </c>
      <c r="K37" s="25">
        <f t="shared" si="2"/>
        <v>32163</v>
      </c>
      <c r="L37" s="25">
        <f t="shared" si="2"/>
        <v>32163</v>
      </c>
      <c r="M37" s="25">
        <f t="shared" si="2"/>
        <v>32163</v>
      </c>
      <c r="N37" s="25">
        <f t="shared" si="2"/>
        <v>32163</v>
      </c>
      <c r="O37" s="26">
        <f>SUM(O16:O35)</f>
        <v>1019255</v>
      </c>
    </row>
    <row r="38" spans="1:15">
      <c r="A38" s="17"/>
      <c r="B38" s="27"/>
      <c r="C38" s="25"/>
      <c r="D38" s="25"/>
      <c r="E38" s="25"/>
      <c r="F38" s="25"/>
      <c r="G38" s="26"/>
      <c r="H38" s="25"/>
      <c r="I38" s="26"/>
      <c r="J38" s="26"/>
      <c r="K38" s="26"/>
      <c r="L38" s="26"/>
      <c r="M38" s="26"/>
      <c r="N38" s="26"/>
      <c r="O38" s="26"/>
    </row>
    <row r="39" spans="1:15">
      <c r="A39" s="14" t="s">
        <v>121</v>
      </c>
      <c r="B39" s="27">
        <f>B12-B37</f>
        <v>13950</v>
      </c>
      <c r="C39" s="27">
        <f t="shared" ref="C39:O39" si="3">C12-C37</f>
        <v>-27162.5</v>
      </c>
      <c r="D39" s="27">
        <f t="shared" si="3"/>
        <v>-20912.5</v>
      </c>
      <c r="E39" s="27">
        <f t="shared" si="3"/>
        <v>-8913</v>
      </c>
      <c r="F39" s="27">
        <f t="shared" si="3"/>
        <v>-9913</v>
      </c>
      <c r="G39" s="27">
        <f t="shared" si="3"/>
        <v>-8163</v>
      </c>
      <c r="H39" s="27">
        <f t="shared" si="3"/>
        <v>23837</v>
      </c>
      <c r="I39" s="27">
        <f t="shared" si="3"/>
        <v>23837</v>
      </c>
      <c r="J39" s="27">
        <f t="shared" si="3"/>
        <v>23837</v>
      </c>
      <c r="K39" s="27">
        <f t="shared" si="3"/>
        <v>23837</v>
      </c>
      <c r="L39" s="27">
        <f t="shared" si="3"/>
        <v>15837</v>
      </c>
      <c r="M39" s="27">
        <f t="shared" si="3"/>
        <v>-8163</v>
      </c>
      <c r="N39" s="27">
        <f t="shared" si="3"/>
        <v>-8163</v>
      </c>
      <c r="O39" s="27">
        <f t="shared" si="3"/>
        <v>33745</v>
      </c>
    </row>
    <row r="40" spans="1:15">
      <c r="A40" s="17"/>
      <c r="B40" s="27"/>
      <c r="C40" s="25"/>
      <c r="D40" s="25"/>
      <c r="E40" s="25"/>
      <c r="F40" s="25"/>
      <c r="G40" s="26"/>
      <c r="H40" s="25"/>
      <c r="I40" s="26"/>
      <c r="J40" s="26"/>
      <c r="K40" s="26"/>
      <c r="L40" s="26"/>
      <c r="M40" s="26"/>
      <c r="N40" s="26"/>
      <c r="O40" s="26"/>
    </row>
    <row r="41" spans="1:15">
      <c r="A41" s="14" t="s">
        <v>122</v>
      </c>
      <c r="B41" s="27">
        <v>0</v>
      </c>
      <c r="C41" s="25">
        <f t="shared" ref="C41:O41" si="4">B42</f>
        <v>13950</v>
      </c>
      <c r="D41" s="25">
        <f t="shared" si="4"/>
        <v>-13212.5</v>
      </c>
      <c r="E41" s="25">
        <f t="shared" si="4"/>
        <v>-34125</v>
      </c>
      <c r="F41" s="25">
        <f t="shared" si="4"/>
        <v>-43038</v>
      </c>
      <c r="G41" s="25">
        <f t="shared" si="4"/>
        <v>-52951</v>
      </c>
      <c r="H41" s="25">
        <f t="shared" si="4"/>
        <v>-61114</v>
      </c>
      <c r="I41" s="25">
        <f t="shared" si="4"/>
        <v>-37277</v>
      </c>
      <c r="J41" s="25">
        <f t="shared" si="4"/>
        <v>-13440</v>
      </c>
      <c r="K41" s="25">
        <f t="shared" si="4"/>
        <v>10397</v>
      </c>
      <c r="L41" s="25">
        <f t="shared" si="4"/>
        <v>34234</v>
      </c>
      <c r="M41" s="25">
        <f t="shared" si="4"/>
        <v>50071</v>
      </c>
      <c r="N41" s="25">
        <f t="shared" si="4"/>
        <v>41908</v>
      </c>
      <c r="O41" s="25">
        <f t="shared" si="4"/>
        <v>33745</v>
      </c>
    </row>
    <row r="42" spans="1:15">
      <c r="A42" s="14" t="s">
        <v>123</v>
      </c>
      <c r="B42" s="27">
        <v>13950</v>
      </c>
      <c r="C42" s="26">
        <f>C39+C41</f>
        <v>-13212.5</v>
      </c>
      <c r="D42" s="26">
        <f>D39+D41</f>
        <v>-34125</v>
      </c>
      <c r="E42" s="26">
        <f t="shared" ref="E42:N42" si="5">E39+E41</f>
        <v>-43038</v>
      </c>
      <c r="F42" s="26">
        <f t="shared" si="5"/>
        <v>-52951</v>
      </c>
      <c r="G42" s="26">
        <f t="shared" si="5"/>
        <v>-61114</v>
      </c>
      <c r="H42" s="26">
        <f t="shared" si="5"/>
        <v>-37277</v>
      </c>
      <c r="I42" s="26">
        <f t="shared" si="5"/>
        <v>-13440</v>
      </c>
      <c r="J42" s="26">
        <f t="shared" si="5"/>
        <v>10397</v>
      </c>
      <c r="K42" s="26">
        <f t="shared" si="5"/>
        <v>34234</v>
      </c>
      <c r="L42" s="26">
        <f t="shared" si="5"/>
        <v>50071</v>
      </c>
      <c r="M42" s="26">
        <f t="shared" si="5"/>
        <v>41908</v>
      </c>
      <c r="N42" s="26">
        <f t="shared" si="5"/>
        <v>33745</v>
      </c>
      <c r="O42" s="26"/>
    </row>
  </sheetData>
  <mergeCells count="1">
    <mergeCell ref="B5: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opLeftCell="A8" workbookViewId="0">
      <selection activeCell="A27" sqref="A27:B27"/>
    </sheetView>
  </sheetViews>
  <sheetFormatPr defaultRowHeight="15"/>
  <cols>
    <col min="1" max="1" width="34.85546875" bestFit="1" customWidth="1"/>
  </cols>
  <sheetData>
    <row r="1" spans="1:17">
      <c r="A1" s="57" t="s">
        <v>126</v>
      </c>
      <c r="B1" s="5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59"/>
      <c r="B2" s="6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93</v>
      </c>
      <c r="Q2" s="3" t="s">
        <v>93</v>
      </c>
    </row>
    <row r="3" spans="1:17">
      <c r="A3" s="59"/>
      <c r="B3" s="60"/>
      <c r="C3" s="3"/>
      <c r="D3" s="3" t="s">
        <v>93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57" t="s">
        <v>127</v>
      </c>
      <c r="B4" s="58"/>
      <c r="C4" s="36"/>
      <c r="D4" s="32" t="s">
        <v>79</v>
      </c>
      <c r="E4" s="32" t="s">
        <v>80</v>
      </c>
      <c r="F4" s="32" t="s">
        <v>128</v>
      </c>
      <c r="G4" s="32" t="s">
        <v>129</v>
      </c>
      <c r="H4" s="32" t="s">
        <v>82</v>
      </c>
      <c r="I4" s="32" t="s">
        <v>83</v>
      </c>
      <c r="J4" s="32" t="s">
        <v>84</v>
      </c>
      <c r="K4" s="32" t="s">
        <v>85</v>
      </c>
      <c r="L4" s="32" t="s">
        <v>86</v>
      </c>
      <c r="M4" s="32" t="s">
        <v>87</v>
      </c>
      <c r="N4" s="32" t="s">
        <v>88</v>
      </c>
      <c r="O4" s="32" t="s">
        <v>89</v>
      </c>
      <c r="P4" s="32" t="s">
        <v>130</v>
      </c>
      <c r="Q4" s="35" t="s">
        <v>131</v>
      </c>
    </row>
    <row r="5" spans="1:17">
      <c r="A5" s="51" t="s">
        <v>132</v>
      </c>
      <c r="B5" s="52"/>
      <c r="C5" s="3"/>
      <c r="D5" s="16">
        <v>0</v>
      </c>
      <c r="E5" s="16">
        <v>12000</v>
      </c>
      <c r="F5" s="16">
        <v>24000</v>
      </c>
      <c r="G5" s="16">
        <v>24000</v>
      </c>
      <c r="H5" s="16">
        <v>24000</v>
      </c>
      <c r="I5" s="16">
        <v>48000</v>
      </c>
      <c r="J5" s="16">
        <v>48000</v>
      </c>
      <c r="K5" s="16">
        <v>48000</v>
      </c>
      <c r="L5" s="16">
        <v>48000</v>
      </c>
      <c r="M5" s="16">
        <v>48000</v>
      </c>
      <c r="N5" s="16">
        <v>24000</v>
      </c>
      <c r="O5" s="16">
        <v>24000</v>
      </c>
      <c r="P5" s="16">
        <f>SUM(D5:O5)</f>
        <v>372000</v>
      </c>
      <c r="Q5" s="37">
        <v>0.92700000000000005</v>
      </c>
    </row>
    <row r="6" spans="1:17">
      <c r="A6" s="51" t="s">
        <v>133</v>
      </c>
      <c r="B6" s="52"/>
      <c r="C6" s="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37"/>
    </row>
    <row r="7" spans="1:17">
      <c r="A7" s="51" t="s">
        <v>134</v>
      </c>
      <c r="B7" s="52"/>
      <c r="C7" s="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7"/>
    </row>
    <row r="8" spans="1:17">
      <c r="A8" s="51" t="s">
        <v>135</v>
      </c>
      <c r="B8" s="52"/>
      <c r="C8" s="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7"/>
    </row>
    <row r="9" spans="1:17">
      <c r="A9" s="55" t="s">
        <v>136</v>
      </c>
      <c r="B9" s="56"/>
      <c r="C9" s="3"/>
      <c r="D9" s="16"/>
      <c r="E9" s="16"/>
      <c r="F9" s="16"/>
      <c r="G9" s="16"/>
      <c r="H9" s="16"/>
      <c r="I9" s="16">
        <v>8000</v>
      </c>
      <c r="J9" s="16">
        <v>8000</v>
      </c>
      <c r="K9" s="16">
        <v>8000</v>
      </c>
      <c r="L9" s="16">
        <v>8000</v>
      </c>
      <c r="M9" s="16"/>
      <c r="N9" s="16"/>
      <c r="O9" s="16"/>
      <c r="P9" s="16">
        <f>SUM(D9:O9)</f>
        <v>32000</v>
      </c>
      <c r="Q9" s="37">
        <v>7.2999999999999995E-2</v>
      </c>
    </row>
    <row r="10" spans="1:17">
      <c r="A10" s="49" t="s">
        <v>137</v>
      </c>
      <c r="B10" s="50"/>
      <c r="C10" s="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>SUM(P5:P9)</f>
        <v>404000</v>
      </c>
      <c r="Q10" s="37">
        <v>1</v>
      </c>
    </row>
    <row r="11" spans="1:17">
      <c r="A11" s="53" t="s">
        <v>138</v>
      </c>
      <c r="B11" s="54"/>
      <c r="C11" s="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37"/>
    </row>
    <row r="12" spans="1:17">
      <c r="A12" s="49" t="s">
        <v>139</v>
      </c>
      <c r="B12" s="50"/>
      <c r="C12" s="3"/>
      <c r="D12" s="16">
        <f>SUM(D5:D9)</f>
        <v>0</v>
      </c>
      <c r="E12" s="16">
        <f t="shared" ref="E12:O12" si="0">SUM(E5:E9)</f>
        <v>12000</v>
      </c>
      <c r="F12" s="16">
        <f t="shared" si="0"/>
        <v>24000</v>
      </c>
      <c r="G12" s="16">
        <f t="shared" si="0"/>
        <v>24000</v>
      </c>
      <c r="H12" s="16">
        <f t="shared" si="0"/>
        <v>24000</v>
      </c>
      <c r="I12" s="16">
        <f t="shared" si="0"/>
        <v>56000</v>
      </c>
      <c r="J12" s="16">
        <f t="shared" si="0"/>
        <v>56000</v>
      </c>
      <c r="K12" s="16">
        <f t="shared" si="0"/>
        <v>56000</v>
      </c>
      <c r="L12" s="16">
        <f t="shared" si="0"/>
        <v>56000</v>
      </c>
      <c r="M12" s="16">
        <f t="shared" si="0"/>
        <v>48000</v>
      </c>
      <c r="N12" s="16">
        <f t="shared" si="0"/>
        <v>24000</v>
      </c>
      <c r="O12" s="16">
        <f t="shared" si="0"/>
        <v>24000</v>
      </c>
      <c r="P12" s="16">
        <f>SUM(E12:O12)</f>
        <v>404000</v>
      </c>
      <c r="Q12" s="37">
        <v>1</v>
      </c>
    </row>
    <row r="13" spans="1:17">
      <c r="A13" s="59"/>
      <c r="B13" s="60"/>
      <c r="C13" s="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37"/>
    </row>
    <row r="14" spans="1:17">
      <c r="A14" s="59"/>
      <c r="B14" s="60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7"/>
    </row>
    <row r="15" spans="1:17">
      <c r="A15" s="49" t="s">
        <v>140</v>
      </c>
      <c r="B15" s="50"/>
      <c r="C15" s="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7"/>
    </row>
    <row r="16" spans="1:17">
      <c r="A16" s="51" t="s">
        <v>105</v>
      </c>
      <c r="B16" s="52"/>
      <c r="C16" s="3"/>
      <c r="D16" s="16">
        <v>5750</v>
      </c>
      <c r="E16" s="16">
        <v>11500</v>
      </c>
      <c r="F16" s="16">
        <v>11500</v>
      </c>
      <c r="G16" s="16">
        <v>11500</v>
      </c>
      <c r="H16" s="16">
        <v>11500</v>
      </c>
      <c r="I16" s="16">
        <v>11500</v>
      </c>
      <c r="J16" s="16">
        <v>11500</v>
      </c>
      <c r="K16" s="16">
        <v>11500</v>
      </c>
      <c r="L16" s="16">
        <v>11500</v>
      </c>
      <c r="M16" s="16">
        <v>11500</v>
      </c>
      <c r="N16" s="16">
        <v>11500</v>
      </c>
      <c r="O16" s="16">
        <v>11500</v>
      </c>
      <c r="P16" s="16">
        <f>SUM(D16:O16)</f>
        <v>132250</v>
      </c>
      <c r="Q16" s="37">
        <v>0.27</v>
      </c>
    </row>
    <row r="17" spans="1:17">
      <c r="A17" s="51" t="s">
        <v>106</v>
      </c>
      <c r="B17" s="52"/>
      <c r="C17" s="3"/>
      <c r="D17" s="16">
        <v>1000</v>
      </c>
      <c r="E17" s="16">
        <v>1000</v>
      </c>
      <c r="F17" s="16">
        <v>1000</v>
      </c>
      <c r="G17" s="16">
        <v>1000</v>
      </c>
      <c r="H17" s="16">
        <v>1000</v>
      </c>
      <c r="I17" s="16">
        <v>1000</v>
      </c>
      <c r="J17" s="16">
        <v>1000</v>
      </c>
      <c r="K17" s="16">
        <v>1000</v>
      </c>
      <c r="L17" s="16">
        <v>1000</v>
      </c>
      <c r="M17" s="16">
        <v>1000</v>
      </c>
      <c r="N17" s="16">
        <v>1000</v>
      </c>
      <c r="O17" s="16">
        <v>1000</v>
      </c>
      <c r="P17" s="16">
        <f t="shared" ref="P17:P26" si="1">SUM(D17:O17)</f>
        <v>12000</v>
      </c>
      <c r="Q17" s="37">
        <v>2.3E-2</v>
      </c>
    </row>
    <row r="18" spans="1:17">
      <c r="A18" s="51" t="s">
        <v>108</v>
      </c>
      <c r="B18" s="52"/>
      <c r="C18" s="3"/>
      <c r="D18" s="16">
        <v>833</v>
      </c>
      <c r="E18" s="16">
        <v>833</v>
      </c>
      <c r="F18" s="16">
        <v>833</v>
      </c>
      <c r="G18" s="16">
        <v>833</v>
      </c>
      <c r="H18" s="16">
        <v>833</v>
      </c>
      <c r="I18" s="16">
        <v>833</v>
      </c>
      <c r="J18" s="16">
        <v>833</v>
      </c>
      <c r="K18" s="16">
        <v>833</v>
      </c>
      <c r="L18" s="16">
        <v>833</v>
      </c>
      <c r="M18" s="16">
        <v>833</v>
      </c>
      <c r="N18" s="16">
        <v>833</v>
      </c>
      <c r="O18" s="16">
        <v>833</v>
      </c>
      <c r="P18" s="16">
        <f t="shared" si="1"/>
        <v>9996</v>
      </c>
      <c r="Q18" s="37">
        <v>1.9E-2</v>
      </c>
    </row>
    <row r="19" spans="1:17">
      <c r="A19" s="51" t="s">
        <v>109</v>
      </c>
      <c r="B19" s="52"/>
      <c r="C19" s="3"/>
      <c r="D19" s="16">
        <v>4000</v>
      </c>
      <c r="E19" s="16">
        <v>5000</v>
      </c>
      <c r="F19" s="16">
        <v>4000</v>
      </c>
      <c r="G19" s="16">
        <v>4000</v>
      </c>
      <c r="H19" s="16">
        <v>3250</v>
      </c>
      <c r="I19" s="16">
        <v>3250</v>
      </c>
      <c r="J19" s="16">
        <v>3250</v>
      </c>
      <c r="K19" s="16">
        <v>3250</v>
      </c>
      <c r="L19" s="16">
        <v>3250</v>
      </c>
      <c r="M19" s="16">
        <v>3250</v>
      </c>
      <c r="N19" s="16">
        <v>3250</v>
      </c>
      <c r="O19" s="16">
        <v>3250</v>
      </c>
      <c r="P19" s="16">
        <f t="shared" si="1"/>
        <v>43000</v>
      </c>
      <c r="Q19" s="37">
        <v>0.06</v>
      </c>
    </row>
    <row r="20" spans="1:17">
      <c r="A20" s="51" t="s">
        <v>110</v>
      </c>
      <c r="B20" s="52"/>
      <c r="C20" s="3"/>
      <c r="D20" s="16">
        <v>350</v>
      </c>
      <c r="E20" s="16">
        <v>350</v>
      </c>
      <c r="F20" s="16">
        <v>350</v>
      </c>
      <c r="G20" s="16">
        <v>350</v>
      </c>
      <c r="H20" s="16">
        <v>350</v>
      </c>
      <c r="I20" s="16">
        <v>350</v>
      </c>
      <c r="J20" s="16">
        <v>350</v>
      </c>
      <c r="K20" s="16">
        <v>350</v>
      </c>
      <c r="L20" s="16">
        <v>350</v>
      </c>
      <c r="M20" s="16">
        <v>350</v>
      </c>
      <c r="N20" s="16">
        <v>350</v>
      </c>
      <c r="O20" s="16">
        <v>350</v>
      </c>
      <c r="P20" s="16">
        <f t="shared" si="1"/>
        <v>4200</v>
      </c>
      <c r="Q20" s="37">
        <v>0.82</v>
      </c>
    </row>
    <row r="21" spans="1:17">
      <c r="A21" s="51" t="s">
        <v>111</v>
      </c>
      <c r="B21" s="52"/>
      <c r="C21" s="3"/>
      <c r="D21" s="16">
        <v>850</v>
      </c>
      <c r="E21" s="16">
        <v>850</v>
      </c>
      <c r="F21" s="16">
        <v>850</v>
      </c>
      <c r="G21" s="16">
        <v>850</v>
      </c>
      <c r="H21" s="16">
        <v>850</v>
      </c>
      <c r="I21" s="16">
        <v>850</v>
      </c>
      <c r="J21" s="16">
        <v>850</v>
      </c>
      <c r="K21" s="16">
        <v>850</v>
      </c>
      <c r="L21" s="16">
        <v>850</v>
      </c>
      <c r="M21" s="16">
        <v>850</v>
      </c>
      <c r="N21" s="16">
        <v>850</v>
      </c>
      <c r="O21" s="16">
        <v>850</v>
      </c>
      <c r="P21" s="16">
        <f t="shared" si="1"/>
        <v>10200</v>
      </c>
      <c r="Q21" s="37">
        <v>0.02</v>
      </c>
    </row>
    <row r="22" spans="1:17">
      <c r="A22" s="53" t="s">
        <v>145</v>
      </c>
      <c r="B22" s="54"/>
      <c r="C22" s="3"/>
      <c r="D22" s="38">
        <v>5232</v>
      </c>
      <c r="E22" s="16">
        <v>5232</v>
      </c>
      <c r="F22" s="16">
        <v>5232</v>
      </c>
      <c r="G22" s="16">
        <v>5232</v>
      </c>
      <c r="H22" s="16">
        <v>5232</v>
      </c>
      <c r="I22" s="16">
        <v>5232</v>
      </c>
      <c r="J22" s="16">
        <v>5232</v>
      </c>
      <c r="K22" s="16">
        <v>5232</v>
      </c>
      <c r="L22" s="16">
        <v>5232</v>
      </c>
      <c r="M22" s="16">
        <v>5232</v>
      </c>
      <c r="N22" s="16">
        <v>5232</v>
      </c>
      <c r="O22" s="16">
        <v>5232</v>
      </c>
      <c r="P22" s="16">
        <f>SUM(D22:O22)</f>
        <v>62784</v>
      </c>
      <c r="Q22" s="37">
        <v>0.32900000000000001</v>
      </c>
    </row>
    <row r="23" spans="1:17">
      <c r="A23" s="55" t="s">
        <v>112</v>
      </c>
      <c r="B23" s="56"/>
      <c r="C23" s="3"/>
      <c r="D23" s="16">
        <v>1650</v>
      </c>
      <c r="E23" s="16">
        <v>1650</v>
      </c>
      <c r="F23" s="16">
        <v>1650</v>
      </c>
      <c r="G23" s="16">
        <v>1650</v>
      </c>
      <c r="H23" s="16">
        <v>1650</v>
      </c>
      <c r="I23" s="16">
        <v>1650</v>
      </c>
      <c r="J23" s="16">
        <v>1650</v>
      </c>
      <c r="K23" s="16">
        <v>1650</v>
      </c>
      <c r="L23" s="16">
        <v>1650</v>
      </c>
      <c r="M23" s="16">
        <v>1650</v>
      </c>
      <c r="N23" s="16">
        <v>1650</v>
      </c>
      <c r="O23" s="16">
        <v>1650</v>
      </c>
      <c r="P23" s="16">
        <f t="shared" si="1"/>
        <v>19800</v>
      </c>
      <c r="Q23" s="37">
        <v>3.9E-2</v>
      </c>
    </row>
    <row r="24" spans="1:17">
      <c r="A24" s="51" t="s">
        <v>113</v>
      </c>
      <c r="B24" s="52"/>
      <c r="C24" s="3"/>
      <c r="D24" s="16">
        <v>333</v>
      </c>
      <c r="E24" s="16">
        <v>333</v>
      </c>
      <c r="F24" s="16">
        <v>333</v>
      </c>
      <c r="G24" s="16">
        <v>333</v>
      </c>
      <c r="H24" s="16">
        <v>333</v>
      </c>
      <c r="I24" s="16">
        <v>333</v>
      </c>
      <c r="J24" s="16">
        <v>333</v>
      </c>
      <c r="K24" s="16">
        <v>333</v>
      </c>
      <c r="L24" s="16">
        <v>333</v>
      </c>
      <c r="M24" s="16">
        <v>333</v>
      </c>
      <c r="N24" s="16">
        <v>333</v>
      </c>
      <c r="O24" s="16">
        <v>333</v>
      </c>
      <c r="P24" s="16">
        <f t="shared" si="1"/>
        <v>3996</v>
      </c>
      <c r="Q24" s="37">
        <v>0.78</v>
      </c>
    </row>
    <row r="25" spans="1:17">
      <c r="A25" s="53" t="s">
        <v>141</v>
      </c>
      <c r="B25" s="54"/>
      <c r="C25" s="3"/>
      <c r="D25" s="22">
        <v>1337.5</v>
      </c>
      <c r="E25" s="22">
        <v>1337.5</v>
      </c>
      <c r="F25" s="22">
        <v>1338</v>
      </c>
      <c r="G25" s="22">
        <v>1338</v>
      </c>
      <c r="H25" s="22">
        <v>1338</v>
      </c>
      <c r="I25" s="22">
        <v>1338</v>
      </c>
      <c r="J25" s="22">
        <v>1338</v>
      </c>
      <c r="K25" s="22">
        <v>1338</v>
      </c>
      <c r="L25" s="22">
        <v>1338</v>
      </c>
      <c r="M25" s="22">
        <v>1338</v>
      </c>
      <c r="N25" s="22">
        <v>1338</v>
      </c>
      <c r="O25" s="22">
        <v>1338</v>
      </c>
      <c r="P25" s="16">
        <f t="shared" si="1"/>
        <v>16055</v>
      </c>
      <c r="Q25" s="37">
        <v>8.5000000000000006E-2</v>
      </c>
    </row>
    <row r="26" spans="1:17">
      <c r="A26" s="51" t="s">
        <v>146</v>
      </c>
      <c r="B26" s="52"/>
      <c r="C26" s="3"/>
      <c r="D26" s="16">
        <v>4000</v>
      </c>
      <c r="E26" s="16">
        <v>4000</v>
      </c>
      <c r="F26" s="16">
        <v>4000</v>
      </c>
      <c r="G26" s="16">
        <v>4000</v>
      </c>
      <c r="H26" s="16">
        <v>4000</v>
      </c>
      <c r="I26" s="16">
        <v>8000</v>
      </c>
      <c r="J26" s="16">
        <v>8000</v>
      </c>
      <c r="K26" s="16">
        <v>8000</v>
      </c>
      <c r="L26" s="16">
        <v>8000</v>
      </c>
      <c r="M26" s="16">
        <v>8000</v>
      </c>
      <c r="N26" s="16">
        <v>4000</v>
      </c>
      <c r="O26" s="16">
        <v>4000</v>
      </c>
      <c r="P26" s="16">
        <f t="shared" si="1"/>
        <v>68000</v>
      </c>
      <c r="Q26" s="37">
        <v>0.13400000000000001</v>
      </c>
    </row>
    <row r="27" spans="1:17">
      <c r="A27" s="53"/>
      <c r="B27" s="54"/>
      <c r="C27" s="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7"/>
    </row>
    <row r="28" spans="1:17">
      <c r="A28" s="49" t="s">
        <v>142</v>
      </c>
      <c r="B28" s="50"/>
      <c r="C28" s="3"/>
      <c r="D28" s="16">
        <f t="shared" ref="D28:P28" si="2">SUM(D16:D27)</f>
        <v>25335.5</v>
      </c>
      <c r="E28" s="16">
        <f t="shared" si="2"/>
        <v>32085.5</v>
      </c>
      <c r="F28" s="16">
        <f t="shared" si="2"/>
        <v>31086</v>
      </c>
      <c r="G28" s="16">
        <f t="shared" si="2"/>
        <v>31086</v>
      </c>
      <c r="H28" s="16">
        <f t="shared" si="2"/>
        <v>30336</v>
      </c>
      <c r="I28" s="16">
        <f t="shared" si="2"/>
        <v>34336</v>
      </c>
      <c r="J28" s="16">
        <f t="shared" si="2"/>
        <v>34336</v>
      </c>
      <c r="K28" s="16">
        <f t="shared" si="2"/>
        <v>34336</v>
      </c>
      <c r="L28" s="16">
        <f t="shared" si="2"/>
        <v>34336</v>
      </c>
      <c r="M28" s="16">
        <f t="shared" si="2"/>
        <v>34336</v>
      </c>
      <c r="N28" s="16">
        <f t="shared" si="2"/>
        <v>30336</v>
      </c>
      <c r="O28" s="16">
        <f t="shared" si="2"/>
        <v>30336</v>
      </c>
      <c r="P28" s="16">
        <f t="shared" si="2"/>
        <v>382281</v>
      </c>
      <c r="Q28" s="37">
        <v>1</v>
      </c>
    </row>
    <row r="29" spans="1:17">
      <c r="A29" s="49"/>
      <c r="B29" s="50"/>
      <c r="C29" s="3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7"/>
    </row>
    <row r="30" spans="1:17">
      <c r="A30" s="49" t="s">
        <v>143</v>
      </c>
      <c r="B30" s="50"/>
      <c r="C30" s="3"/>
      <c r="D30" s="16">
        <f t="shared" ref="D30:P30" si="3">D12-D28</f>
        <v>-25335.5</v>
      </c>
      <c r="E30" s="16">
        <f t="shared" si="3"/>
        <v>-20085.5</v>
      </c>
      <c r="F30" s="16">
        <f t="shared" si="3"/>
        <v>-7086</v>
      </c>
      <c r="G30" s="16">
        <f t="shared" si="3"/>
        <v>-7086</v>
      </c>
      <c r="H30" s="16">
        <f t="shared" si="3"/>
        <v>-6336</v>
      </c>
      <c r="I30" s="16">
        <f t="shared" si="3"/>
        <v>21664</v>
      </c>
      <c r="J30" s="16">
        <f t="shared" si="3"/>
        <v>21664</v>
      </c>
      <c r="K30" s="16">
        <f t="shared" si="3"/>
        <v>21664</v>
      </c>
      <c r="L30" s="16">
        <f t="shared" si="3"/>
        <v>21664</v>
      </c>
      <c r="M30" s="16">
        <f t="shared" si="3"/>
        <v>13664</v>
      </c>
      <c r="N30" s="16">
        <f t="shared" si="3"/>
        <v>-6336</v>
      </c>
      <c r="O30" s="16">
        <f t="shared" si="3"/>
        <v>-6336</v>
      </c>
      <c r="P30" s="16">
        <f t="shared" si="3"/>
        <v>21719</v>
      </c>
      <c r="Q30" s="37"/>
    </row>
    <row r="31" spans="1:17">
      <c r="A31" s="49" t="s">
        <v>144</v>
      </c>
      <c r="B31" s="50"/>
      <c r="C31" s="3"/>
      <c r="D31" s="37"/>
      <c r="E31" s="37">
        <f t="shared" ref="E31:O31" si="4">E30/E12</f>
        <v>-1.6737916666666666</v>
      </c>
      <c r="F31" s="37">
        <f t="shared" si="4"/>
        <v>-0.29525000000000001</v>
      </c>
      <c r="G31" s="37">
        <f t="shared" si="4"/>
        <v>-0.29525000000000001</v>
      </c>
      <c r="H31" s="37">
        <f t="shared" si="4"/>
        <v>-0.26400000000000001</v>
      </c>
      <c r="I31" s="37">
        <f t="shared" si="4"/>
        <v>0.38685714285714284</v>
      </c>
      <c r="J31" s="37">
        <f t="shared" si="4"/>
        <v>0.38685714285714284</v>
      </c>
      <c r="K31" s="37">
        <f t="shared" si="4"/>
        <v>0.38685714285714284</v>
      </c>
      <c r="L31" s="37">
        <f t="shared" si="4"/>
        <v>0.38685714285714284</v>
      </c>
      <c r="M31" s="37">
        <f t="shared" si="4"/>
        <v>0.28466666666666668</v>
      </c>
      <c r="N31" s="37">
        <f t="shared" si="4"/>
        <v>-0.26400000000000001</v>
      </c>
      <c r="O31" s="37">
        <f t="shared" si="4"/>
        <v>-0.26400000000000001</v>
      </c>
      <c r="P31" s="39"/>
      <c r="Q31" s="3"/>
    </row>
    <row r="32" spans="1:17">
      <c r="A32" s="51"/>
      <c r="B32" s="5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32">
    <mergeCell ref="A13:B13"/>
    <mergeCell ref="A14:B14"/>
    <mergeCell ref="A11:B11"/>
    <mergeCell ref="A12:B12"/>
    <mergeCell ref="A10:B10"/>
    <mergeCell ref="A1:B1"/>
    <mergeCell ref="A2:B2"/>
    <mergeCell ref="A3:B3"/>
    <mergeCell ref="A9:B9"/>
    <mergeCell ref="A4:B4"/>
    <mergeCell ref="A5:B5"/>
    <mergeCell ref="A6:B6"/>
    <mergeCell ref="A7:B7"/>
    <mergeCell ref="A8:B8"/>
    <mergeCell ref="A20:B20"/>
    <mergeCell ref="A23:B23"/>
    <mergeCell ref="A27:B27"/>
    <mergeCell ref="A29:B29"/>
    <mergeCell ref="A32:B32"/>
    <mergeCell ref="A15:B15"/>
    <mergeCell ref="A16:B16"/>
    <mergeCell ref="A17:B17"/>
    <mergeCell ref="A18:B18"/>
    <mergeCell ref="A19:B19"/>
    <mergeCell ref="A30:B30"/>
    <mergeCell ref="A31:B31"/>
    <mergeCell ref="A21:B21"/>
    <mergeCell ref="A22:B22"/>
    <mergeCell ref="A24:B24"/>
    <mergeCell ref="A25:B25"/>
    <mergeCell ref="A26:B26"/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topLeftCell="A8" workbookViewId="0">
      <selection activeCell="F26" sqref="F26"/>
    </sheetView>
  </sheetViews>
  <sheetFormatPr defaultRowHeight="15"/>
  <cols>
    <col min="1" max="1" width="31.5703125" bestFit="1" customWidth="1"/>
    <col min="6" max="6" width="21.85546875" bestFit="1" customWidth="1"/>
    <col min="7" max="7" width="9.140625" customWidth="1"/>
    <col min="8" max="8" width="30.42578125" bestFit="1" customWidth="1"/>
  </cols>
  <sheetData>
    <row r="1" spans="1:8">
      <c r="A1" t="s">
        <v>147</v>
      </c>
    </row>
    <row r="4" spans="1:8">
      <c r="A4" s="40" t="s">
        <v>148</v>
      </c>
    </row>
    <row r="5" spans="1:8">
      <c r="A5" t="s">
        <v>149</v>
      </c>
      <c r="B5" s="20">
        <v>103669</v>
      </c>
      <c r="H5" s="20"/>
    </row>
    <row r="6" spans="1:8">
      <c r="A6" t="s">
        <v>150</v>
      </c>
      <c r="B6" s="20">
        <v>40000</v>
      </c>
      <c r="H6" s="20"/>
    </row>
    <row r="7" spans="1:8">
      <c r="H7" s="20"/>
    </row>
    <row r="8" spans="1:8">
      <c r="A8" t="s">
        <v>151</v>
      </c>
      <c r="B8" s="20">
        <f>SUM(B5:B6)</f>
        <v>143669</v>
      </c>
      <c r="H8" s="20"/>
    </row>
    <row r="9" spans="1:8">
      <c r="H9" s="20"/>
    </row>
    <row r="10" spans="1:8">
      <c r="A10" t="s">
        <v>152</v>
      </c>
      <c r="B10" s="20">
        <v>499000</v>
      </c>
      <c r="H10" s="20"/>
    </row>
    <row r="11" spans="1:8">
      <c r="A11" t="s">
        <v>153</v>
      </c>
      <c r="B11" s="20">
        <v>92800</v>
      </c>
    </row>
    <row r="12" spans="1:8">
      <c r="A12" t="s">
        <v>8</v>
      </c>
      <c r="B12" s="20">
        <v>2000</v>
      </c>
    </row>
    <row r="13" spans="1:8">
      <c r="A13" t="s">
        <v>154</v>
      </c>
      <c r="B13" s="20">
        <v>43200</v>
      </c>
    </row>
    <row r="15" spans="1:8">
      <c r="A15" s="40" t="s">
        <v>155</v>
      </c>
      <c r="B15" s="20">
        <f>SUM(B5,B6, B10, B11, B12, B13)</f>
        <v>780669</v>
      </c>
      <c r="F15" s="61" t="s">
        <v>171</v>
      </c>
      <c r="G15" s="61"/>
      <c r="H15" s="41"/>
    </row>
    <row r="16" spans="1:8">
      <c r="F16" s="3" t="s">
        <v>172</v>
      </c>
      <c r="G16" s="42">
        <f>B8/B25</f>
        <v>0.3179031126708517</v>
      </c>
      <c r="H16" t="s">
        <v>156</v>
      </c>
    </row>
    <row r="17" spans="1:8">
      <c r="A17" s="40" t="s">
        <v>157</v>
      </c>
      <c r="F17" s="3" t="s">
        <v>176</v>
      </c>
      <c r="G17" s="42">
        <f>404000/B15</f>
        <v>0.51750485801280699</v>
      </c>
      <c r="H17" t="s">
        <v>158</v>
      </c>
    </row>
    <row r="18" spans="1:8">
      <c r="A18" t="s">
        <v>159</v>
      </c>
      <c r="B18" s="20">
        <v>215288</v>
      </c>
      <c r="F18" s="3" t="s">
        <v>173</v>
      </c>
      <c r="G18" s="42">
        <f>B30/B32</f>
        <v>7.9602876493713755</v>
      </c>
      <c r="H18" t="s">
        <v>160</v>
      </c>
    </row>
    <row r="19" spans="1:8">
      <c r="A19" t="s">
        <v>161</v>
      </c>
      <c r="B19" s="20">
        <v>138000</v>
      </c>
      <c r="F19" s="3" t="s">
        <v>174</v>
      </c>
      <c r="G19" s="42">
        <f>21719/404000</f>
        <v>5.3759900990099009E-2</v>
      </c>
      <c r="H19" t="s">
        <v>162</v>
      </c>
    </row>
    <row r="20" spans="1:8">
      <c r="A20" t="s">
        <v>163</v>
      </c>
      <c r="B20" s="20">
        <v>82584</v>
      </c>
      <c r="F20" s="3" t="s">
        <v>175</v>
      </c>
      <c r="G20" s="42">
        <f>21719/B32</f>
        <v>0.21134833210073567</v>
      </c>
      <c r="H20" t="s">
        <v>164</v>
      </c>
    </row>
    <row r="21" spans="1:8">
      <c r="A21" t="s">
        <v>165</v>
      </c>
      <c r="B21" s="20">
        <v>16055</v>
      </c>
    </row>
    <row r="22" spans="1:8">
      <c r="B22" s="20"/>
    </row>
    <row r="23" spans="1:8">
      <c r="B23" s="20"/>
    </row>
    <row r="25" spans="1:8">
      <c r="A25" t="s">
        <v>166</v>
      </c>
      <c r="B25" s="20">
        <f>SUM(B18:B24)</f>
        <v>451927</v>
      </c>
    </row>
    <row r="27" spans="1:8">
      <c r="A27" t="s">
        <v>167</v>
      </c>
      <c r="B27" s="20">
        <v>366104</v>
      </c>
    </row>
    <row r="28" spans="1:8">
      <c r="A28" t="s">
        <v>168</v>
      </c>
      <c r="B28" s="20">
        <v>144445</v>
      </c>
    </row>
    <row r="30" spans="1:8">
      <c r="A30" t="s">
        <v>169</v>
      </c>
      <c r="B30" s="20">
        <f>SUM(B25,B27)</f>
        <v>818031</v>
      </c>
    </row>
    <row r="32" spans="1:8">
      <c r="A32" t="s">
        <v>170</v>
      </c>
      <c r="B32">
        <v>102764</v>
      </c>
    </row>
  </sheetData>
  <mergeCells count="1"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Capital Expenses</vt:lpstr>
      <vt:lpstr>Startup Worksheet</vt:lpstr>
      <vt:lpstr>Cashflow</vt:lpstr>
      <vt:lpstr>Income Statement</vt:lpstr>
      <vt:lpstr>Balance Sheet</vt:lpstr>
    </vt:vector>
  </TitlesOfParts>
  <Company>University Health Care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u0586541</dc:creator>
  <cp:lastModifiedBy>Jess</cp:lastModifiedBy>
  <cp:lastPrinted>2013-04-25T05:19:13Z</cp:lastPrinted>
  <dcterms:created xsi:type="dcterms:W3CDTF">2011-03-28T14:15:50Z</dcterms:created>
  <dcterms:modified xsi:type="dcterms:W3CDTF">2013-04-26T03:29:43Z</dcterms:modified>
</cp:coreProperties>
</file>